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Overview" sheetId="1" r:id="rId4"/>
  </sheets>
  <definedNames/>
  <calcPr/>
  <extLst>
    <ext uri="GoogleSheetsCustomDataVersion1">
      <go:sheetsCustomData xmlns:go="http://customooxmlschemas.google.com/" r:id="rId5" roundtripDataSignature="AMtx7mjlh39s9FsVz/XDgvOCgzQDA1YQpQ=="/>
    </ext>
  </extLst>
</workbook>
</file>

<file path=xl/sharedStrings.xml><?xml version="1.0" encoding="utf-8"?>
<sst xmlns="http://schemas.openxmlformats.org/spreadsheetml/2006/main" count="115" uniqueCount="115">
  <si>
    <t>Trent Durham Student Association</t>
  </si>
  <si>
    <t xml:space="preserve">Budget Overview: Proposed 2021-22 Budget (Previous Admin) - FY22 P&amp;L </t>
  </si>
  <si>
    <t>May 2021 - April 2022</t>
  </si>
  <si>
    <t>May 2021</t>
  </si>
  <si>
    <t>Jun. 2021</t>
  </si>
  <si>
    <t>Jul. 2021</t>
  </si>
  <si>
    <t>Aug. 2021</t>
  </si>
  <si>
    <t>Sep. 2021</t>
  </si>
  <si>
    <t>Oct. 2021</t>
  </si>
  <si>
    <t>Nov. 2021</t>
  </si>
  <si>
    <t>Dec. 2021</t>
  </si>
  <si>
    <t>Jan. 2022</t>
  </si>
  <si>
    <t>Feb. 2022</t>
  </si>
  <si>
    <t>Mar. 2022</t>
  </si>
  <si>
    <t>Apr. 2022</t>
  </si>
  <si>
    <t>Total</t>
  </si>
  <si>
    <t>Income</t>
  </si>
  <si>
    <t xml:space="preserve">   4000 Student Levies</t>
  </si>
  <si>
    <t xml:space="preserve">      4010 Membership Fee</t>
  </si>
  <si>
    <t xml:space="preserve">      4012 Peer Support Group Fee</t>
  </si>
  <si>
    <t xml:space="preserve">   Total 4000 Student Levies</t>
  </si>
  <si>
    <t xml:space="preserve">   4070 Food Bank Levy</t>
  </si>
  <si>
    <t xml:space="preserve">   4100 Grants and Bursaries</t>
  </si>
  <si>
    <t xml:space="preserve">   4200 Investments</t>
  </si>
  <si>
    <t xml:space="preserve">      4201 Interest-Savings, Short-term CD</t>
  </si>
  <si>
    <t xml:space="preserve">   Total 4200 Investments</t>
  </si>
  <si>
    <t xml:space="preserve">   4500 Rack and Shelf</t>
  </si>
  <si>
    <t xml:space="preserve">      4510 Merchandise Income</t>
  </si>
  <si>
    <t xml:space="preserve">      4520 Used Book Income</t>
  </si>
  <si>
    <t xml:space="preserve">   Total 4500 Rack and Shelf</t>
  </si>
  <si>
    <t xml:space="preserve">   4570 TCSA fees</t>
  </si>
  <si>
    <t>Total Income</t>
  </si>
  <si>
    <t>Gross Profit</t>
  </si>
  <si>
    <t>Expenses</t>
  </si>
  <si>
    <t xml:space="preserve">   5000 Office Operation Expenses</t>
  </si>
  <si>
    <t xml:space="preserve">      5001 Office Supplies/Software</t>
  </si>
  <si>
    <t xml:space="preserve">      5002 Equipment/Furniture</t>
  </si>
  <si>
    <t xml:space="preserve">      5003 Postage, Mailing Service</t>
  </si>
  <si>
    <t xml:space="preserve">      5004 Printing and Copying</t>
  </si>
  <si>
    <t xml:space="preserve">      5005 Office Tech</t>
  </si>
  <si>
    <t xml:space="preserve">      5006 Phone Services</t>
  </si>
  <si>
    <t xml:space="preserve">   Total 5000 Office Operation Expenses</t>
  </si>
  <si>
    <t xml:space="preserve">   5010 Payroll Expenses</t>
  </si>
  <si>
    <t xml:space="preserve">      Taxes</t>
  </si>
  <si>
    <t xml:space="preserve">      Wages</t>
  </si>
  <si>
    <t xml:space="preserve">   Total 5010 Payroll Expenses</t>
  </si>
  <si>
    <t xml:space="preserve">   5020 Awards and Grants</t>
  </si>
  <si>
    <t xml:space="preserve">      5021 Cash Awards and Grants</t>
  </si>
  <si>
    <t xml:space="preserve">   Total 5020 Awards and Grants</t>
  </si>
  <si>
    <t xml:space="preserve">   5030 Memberships and Dues</t>
  </si>
  <si>
    <t xml:space="preserve">      5031 OUSA</t>
  </si>
  <si>
    <t xml:space="preserve">   Total 5030 Memberships and Dues</t>
  </si>
  <si>
    <t xml:space="preserve">   5040 Professional Fees and Services</t>
  </si>
  <si>
    <t xml:space="preserve">      5041 Accounting Fees</t>
  </si>
  <si>
    <t xml:space="preserve">      5043 Insurance - Liability, D and O</t>
  </si>
  <si>
    <t xml:space="preserve">      5044 Annual Audit/Other</t>
  </si>
  <si>
    <t xml:space="preserve">      5045 Legal Fees</t>
  </si>
  <si>
    <t xml:space="preserve">      5046 Bank service charges</t>
  </si>
  <si>
    <t xml:space="preserve">      5047 Website Hosting Fees</t>
  </si>
  <si>
    <t xml:space="preserve">   Total 5040 Professional Fees and Services</t>
  </si>
  <si>
    <t xml:space="preserve">   5050 Conference and Meeting Expenses</t>
  </si>
  <si>
    <t xml:space="preserve">      5051 Conference Fees</t>
  </si>
  <si>
    <t xml:space="preserve">      5052 Meeting Meals</t>
  </si>
  <si>
    <t xml:space="preserve">      5053 Non-Self Transportation Methods</t>
  </si>
  <si>
    <t xml:space="preserve">      5054 Hotel</t>
  </si>
  <si>
    <t xml:space="preserve">      5055 Conference Meals</t>
  </si>
  <si>
    <t xml:space="preserve">      5056 Mileage</t>
  </si>
  <si>
    <t xml:space="preserve">      5057 Parking</t>
  </si>
  <si>
    <t xml:space="preserve">      5058 Toll Road Charges</t>
  </si>
  <si>
    <t xml:space="preserve">      5059 Board Meeting Supplies</t>
  </si>
  <si>
    <t xml:space="preserve">   Total 5050 Conference and Meeting Expenses</t>
  </si>
  <si>
    <t xml:space="preserve">   5060 Board Apparel</t>
  </si>
  <si>
    <t xml:space="preserve">   5070 Elections</t>
  </si>
  <si>
    <t xml:space="preserve">   5091 Food bank</t>
  </si>
  <si>
    <t xml:space="preserve">   5100 Events</t>
  </si>
  <si>
    <t xml:space="preserve">      5101 Small Events</t>
  </si>
  <si>
    <t xml:space="preserve">      5102 Graduation Dinner</t>
  </si>
  <si>
    <t xml:space="preserve">      5103 Semi - Formal</t>
  </si>
  <si>
    <t xml:space="preserve">      5104 Orientation</t>
  </si>
  <si>
    <t xml:space="preserve">   Total 5100 Events</t>
  </si>
  <si>
    <t xml:space="preserve">   5300 Clubs</t>
  </si>
  <si>
    <t xml:space="preserve">   5420 Training and Development</t>
  </si>
  <si>
    <t xml:space="preserve">      5421 Teambuilding</t>
  </si>
  <si>
    <t xml:space="preserve">   Total 5420 Training and Development</t>
  </si>
  <si>
    <t xml:space="preserve">   5448 Books/Subscriptions</t>
  </si>
  <si>
    <t xml:space="preserve">   5500 Awareness Campaigns</t>
  </si>
  <si>
    <t xml:space="preserve">      5501 TDSA C.A.R.E.S</t>
  </si>
  <si>
    <t xml:space="preserve">      5751 Hygiene Products</t>
  </si>
  <si>
    <t xml:space="preserve">      5752 Emergency Bursary</t>
  </si>
  <si>
    <t xml:space="preserve">      5753 Non-Medical Trans Health Bursary</t>
  </si>
  <si>
    <t xml:space="preserve">   Total 5500 Awareness Campaigns</t>
  </si>
  <si>
    <t xml:space="preserve">   5700 Rack and Shelf Merch Expenses</t>
  </si>
  <si>
    <t xml:space="preserve">      5701 Used Book Payout/Reimbursement</t>
  </si>
  <si>
    <t xml:space="preserve">      5703 Merchandise Purchase</t>
  </si>
  <si>
    <t xml:space="preserve">      5704 Locker Deposit Reimbursement</t>
  </si>
  <si>
    <t xml:space="preserve">   Total 5700 Rack and Shelf Merch Expenses</t>
  </si>
  <si>
    <t xml:space="preserve">   5710 Moneris account fees</t>
  </si>
  <si>
    <t xml:space="preserve">   5740 Rack and Shelf Services Expense</t>
  </si>
  <si>
    <t xml:space="preserve">      5741 Bank Service Charges</t>
  </si>
  <si>
    <t xml:space="preserve">      5742 Webpage/Email/Social Media</t>
  </si>
  <si>
    <t xml:space="preserve">   Total 5740 Rack and Shelf Services Expense</t>
  </si>
  <si>
    <t xml:space="preserve">   5750 Rack and Shelf Insurance</t>
  </si>
  <si>
    <t xml:space="preserve">   5755 Annual General Meeting</t>
  </si>
  <si>
    <t xml:space="preserve">   5800 Marketing Expenses</t>
  </si>
  <si>
    <t xml:space="preserve">      5801 Print Materials</t>
  </si>
  <si>
    <t xml:space="preserve">      5802 Advertising</t>
  </si>
  <si>
    <t xml:space="preserve">      5803 Giveaways &amp; Prizes</t>
  </si>
  <si>
    <t xml:space="preserve">   Total 5800 Marketing Expenses</t>
  </si>
  <si>
    <t>Total Expenses</t>
  </si>
  <si>
    <t>Net Operating Income</t>
  </si>
  <si>
    <t>Other Expenses</t>
  </si>
  <si>
    <t xml:space="preserve">   Reconciliation Discrepancies-1</t>
  </si>
  <si>
    <t>Total Other Expenses</t>
  </si>
  <si>
    <t>Net Other Income</t>
  </si>
  <si>
    <t>Net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</si>
</sst>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_€"/>
    <numFmt numFmtId="165" formatCode="&quot;$&quot;* #,##0.00\ _€"/>
  </numFmts>
  <fonts count="9">
    <font>
      <sz val="11.0"/>
      <color rgb="FF000000"/>
      <name val="Arial"/>
    </font>
    <font>
      <b/>
      <sz val="14.0"/>
      <color rgb="FF000000"/>
      <name val="Arial"/>
    </font>
    <font>
      <b/>
      <sz val="10.0"/>
      <color rgb="FF000000"/>
      <name val="Arial"/>
    </font>
    <font>
      <sz val="11.0"/>
      <color rgb="FF000000"/>
      <name val="Calibri"/>
    </font>
    <font>
      <b/>
      <sz val="9.0"/>
      <color rgb="FF000000"/>
      <name val="Arial"/>
    </font>
    <font>
      <b/>
      <sz val="8.0"/>
      <color rgb="FFFFFFFF"/>
      <name val="Arial"/>
    </font>
    <font>
      <sz val="8.0"/>
      <color rgb="FFFFFFFF"/>
      <name val="Arial"/>
    </font>
    <font>
      <b/>
      <sz val="8.0"/>
      <color rgb="FF000000"/>
      <name val="Arial"/>
    </font>
    <font>
      <sz val="8.0"/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theme="5"/>
        <bgColor theme="5"/>
      </patternFill>
    </fill>
    <fill>
      <patternFill patternType="solid">
        <fgColor rgb="FFF9CB9C"/>
        <bgColor rgb="FFF9CB9C"/>
      </patternFill>
    </fill>
    <fill>
      <patternFill patternType="solid">
        <fgColor rgb="FFFCE5CD"/>
        <bgColor rgb="FFFCE5CD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shrinkToFit="0" wrapText="1"/>
    </xf>
    <xf borderId="1" fillId="0" fontId="4" numFmtId="0" xfId="0" applyAlignment="1" applyBorder="1" applyFont="1">
      <alignment horizontal="center" shrinkToFit="0" wrapText="1"/>
    </xf>
    <xf borderId="0" fillId="2" fontId="5" numFmtId="0" xfId="0" applyAlignment="1" applyFill="1" applyFont="1">
      <alignment horizontal="left" shrinkToFit="0" wrapText="1"/>
    </xf>
    <xf borderId="0" fillId="2" fontId="6" numFmtId="164" xfId="0" applyAlignment="1" applyFont="1" applyNumberFormat="1">
      <alignment shrinkToFit="0" wrapText="1"/>
    </xf>
    <xf borderId="0" fillId="3" fontId="7" numFmtId="0" xfId="0" applyAlignment="1" applyFill="1" applyFont="1">
      <alignment horizontal="left" shrinkToFit="0" wrapText="1"/>
    </xf>
    <xf borderId="0" fillId="0" fontId="8" numFmtId="164" xfId="0" applyAlignment="1" applyFont="1" applyNumberFormat="1">
      <alignment shrinkToFit="0" wrapText="1"/>
    </xf>
    <xf borderId="0" fillId="0" fontId="8" numFmtId="164" xfId="0" applyAlignment="1" applyFont="1" applyNumberFormat="1">
      <alignment horizontal="right" shrinkToFit="0" wrapText="1"/>
    </xf>
    <xf borderId="0" fillId="4" fontId="7" numFmtId="0" xfId="0" applyAlignment="1" applyFill="1" applyFont="1">
      <alignment horizontal="left" shrinkToFit="0" wrapText="1"/>
    </xf>
    <xf borderId="0" fillId="5" fontId="7" numFmtId="0" xfId="0" applyAlignment="1" applyFill="1" applyFont="1">
      <alignment horizontal="left" shrinkToFit="0" wrapText="1"/>
    </xf>
    <xf borderId="2" fillId="5" fontId="7" numFmtId="165" xfId="0" applyAlignment="1" applyBorder="1" applyFont="1" applyNumberFormat="1">
      <alignment horizontal="right" shrinkToFit="0" wrapText="1"/>
    </xf>
    <xf borderId="2" fillId="2" fontId="5" numFmtId="165" xfId="0" applyAlignment="1" applyBorder="1" applyFont="1" applyNumberFormat="1">
      <alignment horizontal="right" shrinkToFit="0" wrapText="1"/>
    </xf>
    <xf borderId="0" fillId="6" fontId="5" numFmtId="0" xfId="0" applyAlignment="1" applyFill="1" applyFont="1">
      <alignment horizontal="left" shrinkToFit="0" wrapText="1"/>
    </xf>
    <xf borderId="0" fillId="6" fontId="8" numFmtId="164" xfId="0" applyAlignment="1" applyFont="1" applyNumberFormat="1">
      <alignment shrinkToFit="0" wrapText="1"/>
    </xf>
    <xf borderId="0" fillId="7" fontId="7" numFmtId="0" xfId="0" applyAlignment="1" applyFill="1" applyFont="1">
      <alignment horizontal="left" shrinkToFit="0" wrapText="1"/>
    </xf>
    <xf borderId="0" fillId="8" fontId="7" numFmtId="0" xfId="0" applyAlignment="1" applyFill="1" applyFont="1">
      <alignment horizontal="left" shrinkToFit="0" wrapText="1"/>
    </xf>
    <xf borderId="2" fillId="7" fontId="7" numFmtId="165" xfId="0" applyAlignment="1" applyBorder="1" applyFont="1" applyNumberFormat="1">
      <alignment horizontal="right" shrinkToFit="0" wrapText="1"/>
    </xf>
    <xf borderId="0" fillId="9" fontId="7" numFmtId="0" xfId="0" applyAlignment="1" applyFill="1" applyFont="1">
      <alignment horizontal="left" shrinkToFit="0" wrapText="1"/>
    </xf>
    <xf borderId="2" fillId="6" fontId="5" numFmtId="165" xfId="0" applyAlignment="1" applyBorder="1" applyFont="1" applyNumberFormat="1">
      <alignment horizontal="right" shrinkToFit="0" wrapText="1"/>
    </xf>
    <xf borderId="0" fillId="10" fontId="7" numFmtId="0" xfId="0" applyAlignment="1" applyFill="1" applyFont="1">
      <alignment horizontal="left" shrinkToFit="0" wrapText="1"/>
    </xf>
    <xf borderId="2" fillId="10" fontId="7" numFmtId="165" xfId="0" applyAlignment="1" applyBorder="1" applyFont="1" applyNumberFormat="1">
      <alignment horizontal="right" shrinkToFit="0" wrapText="1"/>
    </xf>
    <xf borderId="2" fillId="0" fontId="7" numFmtId="165" xfId="0" applyAlignment="1" applyBorder="1" applyFont="1" applyNumberFormat="1">
      <alignment horizontal="right" shrinkToFit="0" wrapText="1"/>
    </xf>
    <xf borderId="0" fillId="0" fontId="7" numFmtId="0" xfId="0" applyAlignment="1" applyFont="1">
      <alignment horizontal="left" shrinkToFit="0" wrapText="1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4.5"/>
    <col customWidth="1" min="2" max="5" width="9.75"/>
    <col customWidth="1" min="6" max="6" width="9.0"/>
    <col customWidth="1" min="7" max="11" width="9.75"/>
    <col customWidth="1" min="12" max="12" width="9.0"/>
    <col customWidth="1" min="13" max="13" width="9.75"/>
    <col customWidth="1" min="14" max="14" width="9.0"/>
    <col customWidth="1" min="15" max="26" width="7.75"/>
  </cols>
  <sheetData>
    <row r="1">
      <c r="A1" s="1" t="s">
        <v>0</v>
      </c>
    </row>
    <row r="2">
      <c r="A2" s="1" t="s">
        <v>1</v>
      </c>
    </row>
    <row r="3">
      <c r="A3" s="2" t="s">
        <v>2</v>
      </c>
    </row>
    <row r="5">
      <c r="A5" s="3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</row>
    <row r="6">
      <c r="A6" s="5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>
      <c r="A7" s="7" t="s">
        <v>17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>
        <f t="shared" ref="N7:N22" si="3">(((((((((((B7)+(C7))+(D7))+(E7))+(F7))+(G7))+(H7))+(I7))+(J7))+(K7))+(L7))+(M7)</f>
        <v>0</v>
      </c>
    </row>
    <row r="8">
      <c r="A8" s="10" t="s">
        <v>18</v>
      </c>
      <c r="B8" s="9">
        <f t="shared" ref="B8:E8" si="1">0</f>
        <v>0</v>
      </c>
      <c r="C8" s="9">
        <f t="shared" si="1"/>
        <v>0</v>
      </c>
      <c r="D8" s="9">
        <f t="shared" si="1"/>
        <v>0</v>
      </c>
      <c r="E8" s="9">
        <f t="shared" si="1"/>
        <v>0</v>
      </c>
      <c r="F8" s="9">
        <f>66961.27</f>
        <v>66961.27</v>
      </c>
      <c r="G8" s="9">
        <f t="shared" ref="G8:K8" si="2">0</f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>66961.27</f>
        <v>66961.27</v>
      </c>
      <c r="M8" s="9">
        <f t="shared" ref="M8:M9" si="6">0</f>
        <v>0</v>
      </c>
      <c r="N8" s="9">
        <f t="shared" si="3"/>
        <v>133922.54</v>
      </c>
    </row>
    <row r="9">
      <c r="A9" s="10" t="s">
        <v>19</v>
      </c>
      <c r="B9" s="9">
        <f t="shared" ref="B9:E9" si="4">0</f>
        <v>0</v>
      </c>
      <c r="C9" s="9">
        <f t="shared" si="4"/>
        <v>0</v>
      </c>
      <c r="D9" s="9">
        <f t="shared" si="4"/>
        <v>0</v>
      </c>
      <c r="E9" s="9">
        <f t="shared" si="4"/>
        <v>0</v>
      </c>
      <c r="F9" s="9">
        <f>58630.99</f>
        <v>58630.99</v>
      </c>
      <c r="G9" s="9">
        <f t="shared" ref="G9:K9" si="5">0</f>
        <v>0</v>
      </c>
      <c r="H9" s="9">
        <f t="shared" si="5"/>
        <v>0</v>
      </c>
      <c r="I9" s="9">
        <f t="shared" si="5"/>
        <v>0</v>
      </c>
      <c r="J9" s="9">
        <f t="shared" si="5"/>
        <v>0</v>
      </c>
      <c r="K9" s="9">
        <f t="shared" si="5"/>
        <v>0</v>
      </c>
      <c r="L9" s="9">
        <f>58630.99</f>
        <v>58630.99</v>
      </c>
      <c r="M9" s="9">
        <f t="shared" si="6"/>
        <v>0</v>
      </c>
      <c r="N9" s="9">
        <f t="shared" si="3"/>
        <v>117261.98</v>
      </c>
    </row>
    <row r="10">
      <c r="A10" s="11" t="s">
        <v>20</v>
      </c>
      <c r="B10" s="12">
        <f t="shared" ref="B10:M10" si="7">((B7)+(B8))+(B9)</f>
        <v>0</v>
      </c>
      <c r="C10" s="12">
        <f t="shared" si="7"/>
        <v>0</v>
      </c>
      <c r="D10" s="12">
        <f t="shared" si="7"/>
        <v>0</v>
      </c>
      <c r="E10" s="12">
        <f t="shared" si="7"/>
        <v>0</v>
      </c>
      <c r="F10" s="12">
        <f t="shared" si="7"/>
        <v>125592.26</v>
      </c>
      <c r="G10" s="12">
        <f t="shared" si="7"/>
        <v>0</v>
      </c>
      <c r="H10" s="12">
        <f t="shared" si="7"/>
        <v>0</v>
      </c>
      <c r="I10" s="12">
        <f t="shared" si="7"/>
        <v>0</v>
      </c>
      <c r="J10" s="12">
        <f t="shared" si="7"/>
        <v>0</v>
      </c>
      <c r="K10" s="12">
        <f t="shared" si="7"/>
        <v>0</v>
      </c>
      <c r="L10" s="12">
        <f t="shared" si="7"/>
        <v>125592.26</v>
      </c>
      <c r="M10" s="12">
        <f t="shared" si="7"/>
        <v>0</v>
      </c>
      <c r="N10" s="12">
        <f t="shared" si="3"/>
        <v>251184.52</v>
      </c>
    </row>
    <row r="11">
      <c r="A11" s="10" t="s">
        <v>21</v>
      </c>
      <c r="B11" s="9">
        <f t="shared" ref="B11:E11" si="8">0</f>
        <v>0</v>
      </c>
      <c r="C11" s="9">
        <f t="shared" si="8"/>
        <v>0</v>
      </c>
      <c r="D11" s="9">
        <f t="shared" si="8"/>
        <v>0</v>
      </c>
      <c r="E11" s="9">
        <f t="shared" si="8"/>
        <v>0</v>
      </c>
      <c r="F11" s="9">
        <f>2587.7</f>
        <v>2587.7</v>
      </c>
      <c r="G11" s="9">
        <f t="shared" ref="G11:K11" si="9">0</f>
        <v>0</v>
      </c>
      <c r="H11" s="9">
        <f t="shared" si="9"/>
        <v>0</v>
      </c>
      <c r="I11" s="9">
        <f t="shared" si="9"/>
        <v>0</v>
      </c>
      <c r="J11" s="9">
        <f t="shared" si="9"/>
        <v>0</v>
      </c>
      <c r="K11" s="9">
        <f t="shared" si="9"/>
        <v>0</v>
      </c>
      <c r="L11" s="9">
        <f>2587.7</f>
        <v>2587.7</v>
      </c>
      <c r="M11" s="9">
        <f t="shared" ref="M11:M12" si="12">0</f>
        <v>0</v>
      </c>
      <c r="N11" s="9">
        <f t="shared" si="3"/>
        <v>5175.4</v>
      </c>
    </row>
    <row r="12">
      <c r="A12" s="10" t="s">
        <v>22</v>
      </c>
      <c r="B12" s="9">
        <f t="shared" ref="B12:E12" si="10">0</f>
        <v>0</v>
      </c>
      <c r="C12" s="9">
        <f t="shared" si="10"/>
        <v>0</v>
      </c>
      <c r="D12" s="9">
        <f t="shared" si="10"/>
        <v>0</v>
      </c>
      <c r="E12" s="9">
        <f t="shared" si="10"/>
        <v>0</v>
      </c>
      <c r="F12" s="9">
        <f>4000</f>
        <v>4000</v>
      </c>
      <c r="G12" s="9">
        <f t="shared" ref="G12:K12" si="11">0</f>
        <v>0</v>
      </c>
      <c r="H12" s="9">
        <f t="shared" si="11"/>
        <v>0</v>
      </c>
      <c r="I12" s="9">
        <f t="shared" si="11"/>
        <v>0</v>
      </c>
      <c r="J12" s="9">
        <f t="shared" si="11"/>
        <v>0</v>
      </c>
      <c r="K12" s="9">
        <f t="shared" si="11"/>
        <v>0</v>
      </c>
      <c r="L12" s="9">
        <f>4000</f>
        <v>4000</v>
      </c>
      <c r="M12" s="9">
        <f t="shared" si="12"/>
        <v>0</v>
      </c>
      <c r="N12" s="9">
        <f t="shared" si="3"/>
        <v>8000</v>
      </c>
    </row>
    <row r="13">
      <c r="A13" s="7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 t="shared" si="3"/>
        <v>0</v>
      </c>
    </row>
    <row r="14">
      <c r="A14" s="10" t="s">
        <v>24</v>
      </c>
      <c r="B14" s="9">
        <f t="shared" ref="B14:E14" si="13">0</f>
        <v>0</v>
      </c>
      <c r="C14" s="9">
        <f t="shared" si="13"/>
        <v>0</v>
      </c>
      <c r="D14" s="9">
        <f t="shared" si="13"/>
        <v>0</v>
      </c>
      <c r="E14" s="9">
        <f t="shared" si="13"/>
        <v>0</v>
      </c>
      <c r="F14" s="9">
        <f>55</f>
        <v>55</v>
      </c>
      <c r="G14" s="9">
        <f t="shared" ref="G14:K14" si="14">0</f>
        <v>0</v>
      </c>
      <c r="H14" s="9">
        <f t="shared" si="14"/>
        <v>0</v>
      </c>
      <c r="I14" s="9">
        <f t="shared" si="14"/>
        <v>0</v>
      </c>
      <c r="J14" s="9">
        <f t="shared" si="14"/>
        <v>0</v>
      </c>
      <c r="K14" s="9">
        <f t="shared" si="14"/>
        <v>0</v>
      </c>
      <c r="L14" s="9">
        <f>55</f>
        <v>55</v>
      </c>
      <c r="M14" s="9">
        <f>0</f>
        <v>0</v>
      </c>
      <c r="N14" s="9">
        <f t="shared" si="3"/>
        <v>110</v>
      </c>
    </row>
    <row r="15">
      <c r="A15" s="11" t="s">
        <v>25</v>
      </c>
      <c r="B15" s="12">
        <f t="shared" ref="B15:M15" si="15">(B13)+(B14)</f>
        <v>0</v>
      </c>
      <c r="C15" s="12">
        <f t="shared" si="15"/>
        <v>0</v>
      </c>
      <c r="D15" s="12">
        <f t="shared" si="15"/>
        <v>0</v>
      </c>
      <c r="E15" s="12">
        <f t="shared" si="15"/>
        <v>0</v>
      </c>
      <c r="F15" s="12">
        <f t="shared" si="15"/>
        <v>55</v>
      </c>
      <c r="G15" s="12">
        <f t="shared" si="15"/>
        <v>0</v>
      </c>
      <c r="H15" s="12">
        <f t="shared" si="15"/>
        <v>0</v>
      </c>
      <c r="I15" s="12">
        <f t="shared" si="15"/>
        <v>0</v>
      </c>
      <c r="J15" s="12">
        <f t="shared" si="15"/>
        <v>0</v>
      </c>
      <c r="K15" s="12">
        <f t="shared" si="15"/>
        <v>0</v>
      </c>
      <c r="L15" s="12">
        <f t="shared" si="15"/>
        <v>55</v>
      </c>
      <c r="M15" s="12">
        <f t="shared" si="15"/>
        <v>0</v>
      </c>
      <c r="N15" s="12">
        <f t="shared" si="3"/>
        <v>110</v>
      </c>
    </row>
    <row r="16">
      <c r="A16" s="7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>
        <f t="shared" si="3"/>
        <v>0</v>
      </c>
    </row>
    <row r="17">
      <c r="A17" s="10" t="s">
        <v>27</v>
      </c>
      <c r="B17" s="9">
        <f t="shared" ref="B17:E17" si="16">0</f>
        <v>0</v>
      </c>
      <c r="C17" s="9">
        <f t="shared" si="16"/>
        <v>0</v>
      </c>
      <c r="D17" s="9">
        <f t="shared" si="16"/>
        <v>0</v>
      </c>
      <c r="E17" s="9">
        <f t="shared" si="16"/>
        <v>0</v>
      </c>
      <c r="F17" s="9">
        <f t="shared" ref="F17:M17" si="17">750</f>
        <v>750</v>
      </c>
      <c r="G17" s="9">
        <f t="shared" si="17"/>
        <v>750</v>
      </c>
      <c r="H17" s="9">
        <f t="shared" si="17"/>
        <v>750</v>
      </c>
      <c r="I17" s="9">
        <f t="shared" si="17"/>
        <v>750</v>
      </c>
      <c r="J17" s="9">
        <f t="shared" si="17"/>
        <v>750</v>
      </c>
      <c r="K17" s="9">
        <f t="shared" si="17"/>
        <v>750</v>
      </c>
      <c r="L17" s="9">
        <f t="shared" si="17"/>
        <v>750</v>
      </c>
      <c r="M17" s="9">
        <f t="shared" si="17"/>
        <v>750</v>
      </c>
      <c r="N17" s="9">
        <f t="shared" si="3"/>
        <v>6000</v>
      </c>
    </row>
    <row r="18">
      <c r="A18" s="10" t="s">
        <v>28</v>
      </c>
      <c r="B18" s="9">
        <f t="shared" ref="B18:E18" si="18">0</f>
        <v>0</v>
      </c>
      <c r="C18" s="9">
        <f t="shared" si="18"/>
        <v>0</v>
      </c>
      <c r="D18" s="9">
        <f t="shared" si="18"/>
        <v>0</v>
      </c>
      <c r="E18" s="9">
        <f t="shared" si="18"/>
        <v>0</v>
      </c>
      <c r="F18" s="9">
        <f t="shared" ref="F18:M18" si="19">312.5</f>
        <v>312.5</v>
      </c>
      <c r="G18" s="9">
        <f t="shared" si="19"/>
        <v>312.5</v>
      </c>
      <c r="H18" s="9">
        <f t="shared" si="19"/>
        <v>312.5</v>
      </c>
      <c r="I18" s="9">
        <f t="shared" si="19"/>
        <v>312.5</v>
      </c>
      <c r="J18" s="9">
        <f t="shared" si="19"/>
        <v>312.5</v>
      </c>
      <c r="K18" s="9">
        <f t="shared" si="19"/>
        <v>312.5</v>
      </c>
      <c r="L18" s="9">
        <f t="shared" si="19"/>
        <v>312.5</v>
      </c>
      <c r="M18" s="9">
        <f t="shared" si="19"/>
        <v>312.5</v>
      </c>
      <c r="N18" s="9">
        <f t="shared" si="3"/>
        <v>2500</v>
      </c>
    </row>
    <row r="19">
      <c r="A19" s="11" t="s">
        <v>29</v>
      </c>
      <c r="B19" s="12">
        <f t="shared" ref="B19:M19" si="20">((B16)+(B17))+(B18)</f>
        <v>0</v>
      </c>
      <c r="C19" s="12">
        <f t="shared" si="20"/>
        <v>0</v>
      </c>
      <c r="D19" s="12">
        <f t="shared" si="20"/>
        <v>0</v>
      </c>
      <c r="E19" s="12">
        <f t="shared" si="20"/>
        <v>0</v>
      </c>
      <c r="F19" s="12">
        <f t="shared" si="20"/>
        <v>1062.5</v>
      </c>
      <c r="G19" s="12">
        <f t="shared" si="20"/>
        <v>1062.5</v>
      </c>
      <c r="H19" s="12">
        <f t="shared" si="20"/>
        <v>1062.5</v>
      </c>
      <c r="I19" s="12">
        <f t="shared" si="20"/>
        <v>1062.5</v>
      </c>
      <c r="J19" s="12">
        <f t="shared" si="20"/>
        <v>1062.5</v>
      </c>
      <c r="K19" s="12">
        <f t="shared" si="20"/>
        <v>1062.5</v>
      </c>
      <c r="L19" s="12">
        <f t="shared" si="20"/>
        <v>1062.5</v>
      </c>
      <c r="M19" s="12">
        <f t="shared" si="20"/>
        <v>1062.5</v>
      </c>
      <c r="N19" s="12">
        <f t="shared" si="3"/>
        <v>8500</v>
      </c>
    </row>
    <row r="20">
      <c r="A20" s="10" t="s">
        <v>30</v>
      </c>
      <c r="B20" s="9">
        <f t="shared" ref="B20:J20" si="21">0</f>
        <v>0</v>
      </c>
      <c r="C20" s="9">
        <f t="shared" si="21"/>
        <v>0</v>
      </c>
      <c r="D20" s="9">
        <f t="shared" si="21"/>
        <v>0</v>
      </c>
      <c r="E20" s="9">
        <f t="shared" si="21"/>
        <v>0</v>
      </c>
      <c r="F20" s="9">
        <f t="shared" si="21"/>
        <v>0</v>
      </c>
      <c r="G20" s="9">
        <f t="shared" si="21"/>
        <v>0</v>
      </c>
      <c r="H20" s="9">
        <f t="shared" si="21"/>
        <v>0</v>
      </c>
      <c r="I20" s="9">
        <f t="shared" si="21"/>
        <v>0</v>
      </c>
      <c r="J20" s="9">
        <f t="shared" si="21"/>
        <v>0</v>
      </c>
      <c r="K20" s="9">
        <f>4573.41</f>
        <v>4573.41</v>
      </c>
      <c r="L20" s="9">
        <f t="shared" ref="L20:M20" si="22">0</f>
        <v>0</v>
      </c>
      <c r="M20" s="9">
        <f t="shared" si="22"/>
        <v>0</v>
      </c>
      <c r="N20" s="9">
        <f t="shared" si="3"/>
        <v>4573.41</v>
      </c>
    </row>
    <row r="21" ht="15.75" customHeight="1">
      <c r="A21" s="5" t="s">
        <v>31</v>
      </c>
      <c r="B21" s="13">
        <f t="shared" ref="B21:M21" si="23">(((((B10)+(B11))+(B12))+(B15))+(B19))+(B20)</f>
        <v>0</v>
      </c>
      <c r="C21" s="13">
        <f t="shared" si="23"/>
        <v>0</v>
      </c>
      <c r="D21" s="13">
        <f t="shared" si="23"/>
        <v>0</v>
      </c>
      <c r="E21" s="13">
        <f t="shared" si="23"/>
        <v>0</v>
      </c>
      <c r="F21" s="13">
        <f t="shared" si="23"/>
        <v>133297.46</v>
      </c>
      <c r="G21" s="13">
        <f t="shared" si="23"/>
        <v>1062.5</v>
      </c>
      <c r="H21" s="13">
        <f t="shared" si="23"/>
        <v>1062.5</v>
      </c>
      <c r="I21" s="13">
        <f t="shared" si="23"/>
        <v>1062.5</v>
      </c>
      <c r="J21" s="13">
        <f t="shared" si="23"/>
        <v>1062.5</v>
      </c>
      <c r="K21" s="13">
        <f t="shared" si="23"/>
        <v>5635.91</v>
      </c>
      <c r="L21" s="13">
        <f t="shared" si="23"/>
        <v>133297.46</v>
      </c>
      <c r="M21" s="13">
        <f t="shared" si="23"/>
        <v>1062.5</v>
      </c>
      <c r="N21" s="13">
        <f t="shared" si="3"/>
        <v>277543.33</v>
      </c>
    </row>
    <row r="22" ht="15.75" customHeight="1">
      <c r="A22" s="5" t="s">
        <v>32</v>
      </c>
      <c r="B22" s="13">
        <f t="shared" ref="B22:M22" si="24">(B21)-(0)</f>
        <v>0</v>
      </c>
      <c r="C22" s="13">
        <f t="shared" si="24"/>
        <v>0</v>
      </c>
      <c r="D22" s="13">
        <f t="shared" si="24"/>
        <v>0</v>
      </c>
      <c r="E22" s="13">
        <f t="shared" si="24"/>
        <v>0</v>
      </c>
      <c r="F22" s="13">
        <f t="shared" si="24"/>
        <v>133297.46</v>
      </c>
      <c r="G22" s="13">
        <f t="shared" si="24"/>
        <v>1062.5</v>
      </c>
      <c r="H22" s="13">
        <f t="shared" si="24"/>
        <v>1062.5</v>
      </c>
      <c r="I22" s="13">
        <f t="shared" si="24"/>
        <v>1062.5</v>
      </c>
      <c r="J22" s="13">
        <f t="shared" si="24"/>
        <v>1062.5</v>
      </c>
      <c r="K22" s="13">
        <f t="shared" si="24"/>
        <v>5635.91</v>
      </c>
      <c r="L22" s="13">
        <f t="shared" si="24"/>
        <v>133297.46</v>
      </c>
      <c r="M22" s="13">
        <f t="shared" si="24"/>
        <v>1062.5</v>
      </c>
      <c r="N22" s="13">
        <f t="shared" si="3"/>
        <v>277543.33</v>
      </c>
    </row>
    <row r="23" ht="15.75" customHeight="1">
      <c r="A23" s="14" t="s">
        <v>33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ht="15.75" customHeight="1">
      <c r="A24" s="16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>
        <f t="shared" ref="N24:N99" si="26">(((((((((((B24)+(C24))+(D24))+(E24))+(F24))+(G24))+(H24))+(I24))+(J24))+(K24))+(L24))+(M24)</f>
        <v>0</v>
      </c>
    </row>
    <row r="25" ht="15.75" customHeight="1">
      <c r="A25" s="17" t="s">
        <v>35</v>
      </c>
      <c r="B25" s="9">
        <f t="shared" ref="B25:L25" si="25">83.33</f>
        <v>83.33</v>
      </c>
      <c r="C25" s="9">
        <f t="shared" si="25"/>
        <v>83.33</v>
      </c>
      <c r="D25" s="9">
        <f t="shared" si="25"/>
        <v>83.33</v>
      </c>
      <c r="E25" s="9">
        <f t="shared" si="25"/>
        <v>83.33</v>
      </c>
      <c r="F25" s="9">
        <f t="shared" si="25"/>
        <v>83.33</v>
      </c>
      <c r="G25" s="9">
        <f t="shared" si="25"/>
        <v>83.33</v>
      </c>
      <c r="H25" s="9">
        <f t="shared" si="25"/>
        <v>83.33</v>
      </c>
      <c r="I25" s="9">
        <f t="shared" si="25"/>
        <v>83.33</v>
      </c>
      <c r="J25" s="9">
        <f t="shared" si="25"/>
        <v>83.33</v>
      </c>
      <c r="K25" s="9">
        <f t="shared" si="25"/>
        <v>83.33</v>
      </c>
      <c r="L25" s="9">
        <f t="shared" si="25"/>
        <v>83.33</v>
      </c>
      <c r="M25" s="9">
        <f>83.37</f>
        <v>83.37</v>
      </c>
      <c r="N25" s="9">
        <f t="shared" si="26"/>
        <v>1000</v>
      </c>
    </row>
    <row r="26" ht="15.75" customHeight="1">
      <c r="A26" s="17" t="s">
        <v>36</v>
      </c>
      <c r="B26" s="9">
        <f t="shared" ref="B26:M26" si="27">250</f>
        <v>250</v>
      </c>
      <c r="C26" s="9">
        <f t="shared" si="27"/>
        <v>250</v>
      </c>
      <c r="D26" s="9">
        <f t="shared" si="27"/>
        <v>250</v>
      </c>
      <c r="E26" s="9">
        <f t="shared" si="27"/>
        <v>250</v>
      </c>
      <c r="F26" s="9">
        <f t="shared" si="27"/>
        <v>250</v>
      </c>
      <c r="G26" s="9">
        <f t="shared" si="27"/>
        <v>250</v>
      </c>
      <c r="H26" s="9">
        <f t="shared" si="27"/>
        <v>250</v>
      </c>
      <c r="I26" s="9">
        <f t="shared" si="27"/>
        <v>250</v>
      </c>
      <c r="J26" s="9">
        <f t="shared" si="27"/>
        <v>250</v>
      </c>
      <c r="K26" s="9">
        <f t="shared" si="27"/>
        <v>250</v>
      </c>
      <c r="L26" s="9">
        <f t="shared" si="27"/>
        <v>250</v>
      </c>
      <c r="M26" s="9">
        <f t="shared" si="27"/>
        <v>250</v>
      </c>
      <c r="N26" s="9">
        <f t="shared" si="26"/>
        <v>3000</v>
      </c>
    </row>
    <row r="27" ht="15.75" customHeight="1">
      <c r="A27" s="17" t="s">
        <v>37</v>
      </c>
      <c r="B27" s="9">
        <f t="shared" ref="B27:M27" si="28">25</f>
        <v>25</v>
      </c>
      <c r="C27" s="9">
        <f t="shared" si="28"/>
        <v>25</v>
      </c>
      <c r="D27" s="9">
        <f t="shared" si="28"/>
        <v>25</v>
      </c>
      <c r="E27" s="9">
        <f t="shared" si="28"/>
        <v>25</v>
      </c>
      <c r="F27" s="9">
        <f t="shared" si="28"/>
        <v>25</v>
      </c>
      <c r="G27" s="9">
        <f t="shared" si="28"/>
        <v>25</v>
      </c>
      <c r="H27" s="9">
        <f t="shared" si="28"/>
        <v>25</v>
      </c>
      <c r="I27" s="9">
        <f t="shared" si="28"/>
        <v>25</v>
      </c>
      <c r="J27" s="9">
        <f t="shared" si="28"/>
        <v>25</v>
      </c>
      <c r="K27" s="9">
        <f t="shared" si="28"/>
        <v>25</v>
      </c>
      <c r="L27" s="9">
        <f t="shared" si="28"/>
        <v>25</v>
      </c>
      <c r="M27" s="9">
        <f t="shared" si="28"/>
        <v>25</v>
      </c>
      <c r="N27" s="9">
        <f t="shared" si="26"/>
        <v>300</v>
      </c>
    </row>
    <row r="28" ht="15.75" customHeight="1">
      <c r="A28" s="17" t="s">
        <v>38</v>
      </c>
      <c r="B28" s="9">
        <f t="shared" ref="B28:E28" si="29">0</f>
        <v>0</v>
      </c>
      <c r="C28" s="9">
        <f t="shared" si="29"/>
        <v>0</v>
      </c>
      <c r="D28" s="9">
        <f t="shared" si="29"/>
        <v>0</v>
      </c>
      <c r="E28" s="9">
        <f t="shared" si="29"/>
        <v>0</v>
      </c>
      <c r="F28" s="9">
        <f>37.5</f>
        <v>37.5</v>
      </c>
      <c r="G28" s="9">
        <f t="shared" ref="G28:I28" si="30">0</f>
        <v>0</v>
      </c>
      <c r="H28" s="9">
        <f t="shared" si="30"/>
        <v>0</v>
      </c>
      <c r="I28" s="9">
        <f t="shared" si="30"/>
        <v>0</v>
      </c>
      <c r="J28" s="9">
        <f>37.5</f>
        <v>37.5</v>
      </c>
      <c r="K28" s="9">
        <f t="shared" ref="K28:M28" si="31">0</f>
        <v>0</v>
      </c>
      <c r="L28" s="9">
        <f t="shared" si="31"/>
        <v>0</v>
      </c>
      <c r="M28" s="9">
        <f t="shared" si="31"/>
        <v>0</v>
      </c>
      <c r="N28" s="9">
        <f t="shared" si="26"/>
        <v>75</v>
      </c>
    </row>
    <row r="29" ht="15.75" customHeight="1">
      <c r="A29" s="17" t="s">
        <v>39</v>
      </c>
      <c r="B29" s="9">
        <f t="shared" ref="B29:B30" si="33">0</f>
        <v>0</v>
      </c>
      <c r="C29" s="9">
        <f>100</f>
        <v>100</v>
      </c>
      <c r="D29" s="9">
        <f>5000</f>
        <v>5000</v>
      </c>
      <c r="E29" s="9">
        <f t="shared" ref="E29:M29" si="32">100</f>
        <v>100</v>
      </c>
      <c r="F29" s="9">
        <f t="shared" si="32"/>
        <v>100</v>
      </c>
      <c r="G29" s="9">
        <f t="shared" si="32"/>
        <v>100</v>
      </c>
      <c r="H29" s="9">
        <f t="shared" si="32"/>
        <v>100</v>
      </c>
      <c r="I29" s="9">
        <f t="shared" si="32"/>
        <v>100</v>
      </c>
      <c r="J29" s="9">
        <f t="shared" si="32"/>
        <v>100</v>
      </c>
      <c r="K29" s="9">
        <f t="shared" si="32"/>
        <v>100</v>
      </c>
      <c r="L29" s="9">
        <f t="shared" si="32"/>
        <v>100</v>
      </c>
      <c r="M29" s="9">
        <f t="shared" si="32"/>
        <v>100</v>
      </c>
      <c r="N29" s="9">
        <f t="shared" si="26"/>
        <v>6000</v>
      </c>
    </row>
    <row r="30" ht="15.75" customHeight="1">
      <c r="A30" s="17" t="s">
        <v>40</v>
      </c>
      <c r="B30" s="9">
        <f t="shared" si="33"/>
        <v>0</v>
      </c>
      <c r="C30" s="9">
        <f t="shared" ref="C30:L30" si="34">0</f>
        <v>0</v>
      </c>
      <c r="D30" s="9">
        <f t="shared" si="34"/>
        <v>0</v>
      </c>
      <c r="E30" s="9">
        <f t="shared" si="34"/>
        <v>0</v>
      </c>
      <c r="F30" s="9">
        <f t="shared" si="34"/>
        <v>0</v>
      </c>
      <c r="G30" s="9">
        <f t="shared" si="34"/>
        <v>0</v>
      </c>
      <c r="H30" s="9">
        <f t="shared" si="34"/>
        <v>0</v>
      </c>
      <c r="I30" s="9">
        <f t="shared" si="34"/>
        <v>0</v>
      </c>
      <c r="J30" s="9">
        <f t="shared" si="34"/>
        <v>0</v>
      </c>
      <c r="K30" s="9">
        <f t="shared" si="34"/>
        <v>0</v>
      </c>
      <c r="L30" s="9">
        <f t="shared" si="34"/>
        <v>0</v>
      </c>
      <c r="M30" s="9">
        <f>2</f>
        <v>2</v>
      </c>
      <c r="N30" s="9">
        <f t="shared" si="26"/>
        <v>2</v>
      </c>
    </row>
    <row r="31" ht="15.75" customHeight="1">
      <c r="A31" s="16" t="s">
        <v>41</v>
      </c>
      <c r="B31" s="18">
        <f t="shared" ref="B31:M31" si="35">((((((B24)+(B25))+(B26))+(B27))+(B28))+(B29))+(B30)</f>
        <v>358.33</v>
      </c>
      <c r="C31" s="18">
        <f t="shared" si="35"/>
        <v>458.33</v>
      </c>
      <c r="D31" s="18">
        <f t="shared" si="35"/>
        <v>5358.33</v>
      </c>
      <c r="E31" s="18">
        <f t="shared" si="35"/>
        <v>458.33</v>
      </c>
      <c r="F31" s="18">
        <f t="shared" si="35"/>
        <v>495.83</v>
      </c>
      <c r="G31" s="18">
        <f t="shared" si="35"/>
        <v>458.33</v>
      </c>
      <c r="H31" s="18">
        <f t="shared" si="35"/>
        <v>458.33</v>
      </c>
      <c r="I31" s="18">
        <f t="shared" si="35"/>
        <v>458.33</v>
      </c>
      <c r="J31" s="18">
        <f t="shared" si="35"/>
        <v>495.83</v>
      </c>
      <c r="K31" s="18">
        <f t="shared" si="35"/>
        <v>458.33</v>
      </c>
      <c r="L31" s="18">
        <f t="shared" si="35"/>
        <v>458.33</v>
      </c>
      <c r="M31" s="18">
        <f t="shared" si="35"/>
        <v>460.37</v>
      </c>
      <c r="N31" s="18">
        <f t="shared" si="26"/>
        <v>10377</v>
      </c>
    </row>
    <row r="32" ht="15.75" customHeight="1">
      <c r="A32" s="7" t="s">
        <v>42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>
        <f t="shared" si="26"/>
        <v>0</v>
      </c>
    </row>
    <row r="33" ht="15.75" customHeight="1">
      <c r="A33" s="17" t="s">
        <v>43</v>
      </c>
      <c r="B33" s="9">
        <f t="shared" ref="B33:M33" si="36">4007.28</f>
        <v>4007.28</v>
      </c>
      <c r="C33" s="9">
        <f t="shared" si="36"/>
        <v>4007.28</v>
      </c>
      <c r="D33" s="9">
        <f t="shared" si="36"/>
        <v>4007.28</v>
      </c>
      <c r="E33" s="9">
        <f t="shared" si="36"/>
        <v>4007.28</v>
      </c>
      <c r="F33" s="9">
        <f t="shared" si="36"/>
        <v>4007.28</v>
      </c>
      <c r="G33" s="9">
        <f t="shared" si="36"/>
        <v>4007.28</v>
      </c>
      <c r="H33" s="9">
        <f t="shared" si="36"/>
        <v>4007.28</v>
      </c>
      <c r="I33" s="9">
        <f t="shared" si="36"/>
        <v>4007.28</v>
      </c>
      <c r="J33" s="9">
        <f t="shared" si="36"/>
        <v>4007.28</v>
      </c>
      <c r="K33" s="9">
        <f t="shared" si="36"/>
        <v>4007.28</v>
      </c>
      <c r="L33" s="9">
        <f t="shared" si="36"/>
        <v>4007.28</v>
      </c>
      <c r="M33" s="9">
        <f t="shared" si="36"/>
        <v>4007.28</v>
      </c>
      <c r="N33" s="9">
        <f t="shared" si="26"/>
        <v>48087.36</v>
      </c>
    </row>
    <row r="34" ht="15.75" customHeight="1">
      <c r="A34" s="17" t="s">
        <v>44</v>
      </c>
      <c r="B34" s="9">
        <f t="shared" ref="B34:M34" si="37">11405.35</f>
        <v>11405.35</v>
      </c>
      <c r="C34" s="9">
        <f t="shared" si="37"/>
        <v>11405.35</v>
      </c>
      <c r="D34" s="9">
        <f t="shared" si="37"/>
        <v>11405.35</v>
      </c>
      <c r="E34" s="9">
        <f t="shared" si="37"/>
        <v>11405.35</v>
      </c>
      <c r="F34" s="9">
        <f t="shared" si="37"/>
        <v>11405.35</v>
      </c>
      <c r="G34" s="9">
        <f t="shared" si="37"/>
        <v>11405.35</v>
      </c>
      <c r="H34" s="9">
        <f t="shared" si="37"/>
        <v>11405.35</v>
      </c>
      <c r="I34" s="9">
        <f t="shared" si="37"/>
        <v>11405.35</v>
      </c>
      <c r="J34" s="9">
        <f t="shared" si="37"/>
        <v>11405.35</v>
      </c>
      <c r="K34" s="9">
        <f t="shared" si="37"/>
        <v>11405.35</v>
      </c>
      <c r="L34" s="9">
        <f t="shared" si="37"/>
        <v>11405.35</v>
      </c>
      <c r="M34" s="9">
        <f t="shared" si="37"/>
        <v>11405.35</v>
      </c>
      <c r="N34" s="9">
        <f t="shared" si="26"/>
        <v>136864.2</v>
      </c>
    </row>
    <row r="35" ht="15.75" customHeight="1">
      <c r="A35" s="16" t="s">
        <v>45</v>
      </c>
      <c r="B35" s="18">
        <f t="shared" ref="B35:M35" si="38">((B32)+(B33))+(B34)</f>
        <v>15412.63</v>
      </c>
      <c r="C35" s="18">
        <f t="shared" si="38"/>
        <v>15412.63</v>
      </c>
      <c r="D35" s="18">
        <f t="shared" si="38"/>
        <v>15412.63</v>
      </c>
      <c r="E35" s="18">
        <f t="shared" si="38"/>
        <v>15412.63</v>
      </c>
      <c r="F35" s="18">
        <f t="shared" si="38"/>
        <v>15412.63</v>
      </c>
      <c r="G35" s="18">
        <f t="shared" si="38"/>
        <v>15412.63</v>
      </c>
      <c r="H35" s="18">
        <f t="shared" si="38"/>
        <v>15412.63</v>
      </c>
      <c r="I35" s="18">
        <f t="shared" si="38"/>
        <v>15412.63</v>
      </c>
      <c r="J35" s="18">
        <f t="shared" si="38"/>
        <v>15412.63</v>
      </c>
      <c r="K35" s="18">
        <f t="shared" si="38"/>
        <v>15412.63</v>
      </c>
      <c r="L35" s="18">
        <f t="shared" si="38"/>
        <v>15412.63</v>
      </c>
      <c r="M35" s="18">
        <f t="shared" si="38"/>
        <v>15412.63</v>
      </c>
      <c r="N35" s="18">
        <f t="shared" si="26"/>
        <v>184951.56</v>
      </c>
    </row>
    <row r="36" ht="15.75" customHeight="1">
      <c r="A36" s="17" t="s">
        <v>46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>
        <f t="shared" si="26"/>
        <v>0</v>
      </c>
    </row>
    <row r="37" ht="15.75" customHeight="1">
      <c r="A37" s="17" t="s">
        <v>47</v>
      </c>
      <c r="B37" s="9">
        <f t="shared" ref="B37:L37" si="39">0</f>
        <v>0</v>
      </c>
      <c r="C37" s="9">
        <f t="shared" si="39"/>
        <v>0</v>
      </c>
      <c r="D37" s="9">
        <f t="shared" si="39"/>
        <v>0</v>
      </c>
      <c r="E37" s="9">
        <f t="shared" si="39"/>
        <v>0</v>
      </c>
      <c r="F37" s="9">
        <f t="shared" si="39"/>
        <v>0</v>
      </c>
      <c r="G37" s="9">
        <f t="shared" si="39"/>
        <v>0</v>
      </c>
      <c r="H37" s="9">
        <f t="shared" si="39"/>
        <v>0</v>
      </c>
      <c r="I37" s="9">
        <f t="shared" si="39"/>
        <v>0</v>
      </c>
      <c r="J37" s="9">
        <f t="shared" si="39"/>
        <v>0</v>
      </c>
      <c r="K37" s="9">
        <f t="shared" si="39"/>
        <v>0</v>
      </c>
      <c r="L37" s="9">
        <f t="shared" si="39"/>
        <v>0</v>
      </c>
      <c r="M37" s="9">
        <f>300</f>
        <v>300</v>
      </c>
      <c r="N37" s="9">
        <f t="shared" si="26"/>
        <v>300</v>
      </c>
    </row>
    <row r="38" ht="15.75" customHeight="1">
      <c r="A38" s="16" t="s">
        <v>48</v>
      </c>
      <c r="B38" s="18">
        <f t="shared" ref="B38:M38" si="40">(B36)+(B37)</f>
        <v>0</v>
      </c>
      <c r="C38" s="18">
        <f t="shared" si="40"/>
        <v>0</v>
      </c>
      <c r="D38" s="18">
        <f t="shared" si="40"/>
        <v>0</v>
      </c>
      <c r="E38" s="18">
        <f t="shared" si="40"/>
        <v>0</v>
      </c>
      <c r="F38" s="18">
        <f t="shared" si="40"/>
        <v>0</v>
      </c>
      <c r="G38" s="18">
        <f t="shared" si="40"/>
        <v>0</v>
      </c>
      <c r="H38" s="18">
        <f t="shared" si="40"/>
        <v>0</v>
      </c>
      <c r="I38" s="18">
        <f t="shared" si="40"/>
        <v>0</v>
      </c>
      <c r="J38" s="18">
        <f t="shared" si="40"/>
        <v>0</v>
      </c>
      <c r="K38" s="18">
        <f t="shared" si="40"/>
        <v>0</v>
      </c>
      <c r="L38" s="18">
        <f t="shared" si="40"/>
        <v>0</v>
      </c>
      <c r="M38" s="18">
        <f t="shared" si="40"/>
        <v>300</v>
      </c>
      <c r="N38" s="18">
        <f t="shared" si="26"/>
        <v>300</v>
      </c>
    </row>
    <row r="39" ht="15.75" customHeight="1">
      <c r="A39" s="17" t="s">
        <v>49</v>
      </c>
      <c r="B39" s="9">
        <f t="shared" ref="B39:M39" si="41">16</f>
        <v>16</v>
      </c>
      <c r="C39" s="9">
        <f t="shared" si="41"/>
        <v>16</v>
      </c>
      <c r="D39" s="9">
        <f t="shared" si="41"/>
        <v>16</v>
      </c>
      <c r="E39" s="9">
        <f t="shared" si="41"/>
        <v>16</v>
      </c>
      <c r="F39" s="9">
        <f t="shared" si="41"/>
        <v>16</v>
      </c>
      <c r="G39" s="9">
        <f t="shared" si="41"/>
        <v>16</v>
      </c>
      <c r="H39" s="9">
        <f t="shared" si="41"/>
        <v>16</v>
      </c>
      <c r="I39" s="9">
        <f t="shared" si="41"/>
        <v>16</v>
      </c>
      <c r="J39" s="9">
        <f t="shared" si="41"/>
        <v>16</v>
      </c>
      <c r="K39" s="9">
        <f t="shared" si="41"/>
        <v>16</v>
      </c>
      <c r="L39" s="9">
        <f t="shared" si="41"/>
        <v>16</v>
      </c>
      <c r="M39" s="9">
        <f t="shared" si="41"/>
        <v>16</v>
      </c>
      <c r="N39" s="9">
        <f t="shared" si="26"/>
        <v>192</v>
      </c>
    </row>
    <row r="40" ht="15.75" customHeight="1">
      <c r="A40" s="17" t="s">
        <v>50</v>
      </c>
      <c r="B40" s="9">
        <f t="shared" ref="B40:E40" si="42">0</f>
        <v>0</v>
      </c>
      <c r="C40" s="9">
        <f t="shared" si="42"/>
        <v>0</v>
      </c>
      <c r="D40" s="9">
        <f t="shared" si="42"/>
        <v>0</v>
      </c>
      <c r="E40" s="9">
        <f t="shared" si="42"/>
        <v>0</v>
      </c>
      <c r="F40" s="9">
        <f>2756.43</f>
        <v>2756.43</v>
      </c>
      <c r="G40" s="9">
        <f t="shared" ref="G40:K40" si="43">0</f>
        <v>0</v>
      </c>
      <c r="H40" s="9">
        <f t="shared" si="43"/>
        <v>0</v>
      </c>
      <c r="I40" s="9">
        <f t="shared" si="43"/>
        <v>0</v>
      </c>
      <c r="J40" s="9">
        <f t="shared" si="43"/>
        <v>0</v>
      </c>
      <c r="K40" s="9">
        <f t="shared" si="43"/>
        <v>0</v>
      </c>
      <c r="L40" s="9">
        <f>1837.62</f>
        <v>1837.62</v>
      </c>
      <c r="M40" s="9">
        <f>0</f>
        <v>0</v>
      </c>
      <c r="N40" s="9">
        <f t="shared" si="26"/>
        <v>4594.05</v>
      </c>
    </row>
    <row r="41" ht="15.75" customHeight="1">
      <c r="A41" s="16" t="s">
        <v>51</v>
      </c>
      <c r="B41" s="18">
        <f t="shared" ref="B41:M41" si="44">(B39)+(B40)</f>
        <v>16</v>
      </c>
      <c r="C41" s="18">
        <f t="shared" si="44"/>
        <v>16</v>
      </c>
      <c r="D41" s="18">
        <f t="shared" si="44"/>
        <v>16</v>
      </c>
      <c r="E41" s="18">
        <f t="shared" si="44"/>
        <v>16</v>
      </c>
      <c r="F41" s="18">
        <f t="shared" si="44"/>
        <v>2772.43</v>
      </c>
      <c r="G41" s="18">
        <f t="shared" si="44"/>
        <v>16</v>
      </c>
      <c r="H41" s="18">
        <f t="shared" si="44"/>
        <v>16</v>
      </c>
      <c r="I41" s="18">
        <f t="shared" si="44"/>
        <v>16</v>
      </c>
      <c r="J41" s="18">
        <f t="shared" si="44"/>
        <v>16</v>
      </c>
      <c r="K41" s="18">
        <f t="shared" si="44"/>
        <v>16</v>
      </c>
      <c r="L41" s="18">
        <f t="shared" si="44"/>
        <v>1853.62</v>
      </c>
      <c r="M41" s="18">
        <f t="shared" si="44"/>
        <v>16</v>
      </c>
      <c r="N41" s="18">
        <f t="shared" si="26"/>
        <v>4786.05</v>
      </c>
    </row>
    <row r="42" ht="15.75" customHeight="1">
      <c r="A42" s="19" t="s">
        <v>52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>
        <f t="shared" si="26"/>
        <v>0</v>
      </c>
    </row>
    <row r="43" ht="15.75" customHeight="1">
      <c r="A43" s="17" t="s">
        <v>53</v>
      </c>
      <c r="B43" s="9">
        <f t="shared" ref="B43:M43" si="45">1073.5</f>
        <v>1073.5</v>
      </c>
      <c r="C43" s="9">
        <f t="shared" si="45"/>
        <v>1073.5</v>
      </c>
      <c r="D43" s="9">
        <f t="shared" si="45"/>
        <v>1073.5</v>
      </c>
      <c r="E43" s="9">
        <f t="shared" si="45"/>
        <v>1073.5</v>
      </c>
      <c r="F43" s="9">
        <f t="shared" si="45"/>
        <v>1073.5</v>
      </c>
      <c r="G43" s="9">
        <f t="shared" si="45"/>
        <v>1073.5</v>
      </c>
      <c r="H43" s="9">
        <f t="shared" si="45"/>
        <v>1073.5</v>
      </c>
      <c r="I43" s="9">
        <f t="shared" si="45"/>
        <v>1073.5</v>
      </c>
      <c r="J43" s="9">
        <f t="shared" si="45"/>
        <v>1073.5</v>
      </c>
      <c r="K43" s="9">
        <f t="shared" si="45"/>
        <v>1073.5</v>
      </c>
      <c r="L43" s="9">
        <f t="shared" si="45"/>
        <v>1073.5</v>
      </c>
      <c r="M43" s="9">
        <f t="shared" si="45"/>
        <v>1073.5</v>
      </c>
      <c r="N43" s="9">
        <f t="shared" si="26"/>
        <v>12882</v>
      </c>
    </row>
    <row r="44" ht="15.75" customHeight="1">
      <c r="A44" s="17" t="s">
        <v>54</v>
      </c>
      <c r="B44" s="9">
        <f t="shared" ref="B44:D44" si="46">0</f>
        <v>0</v>
      </c>
      <c r="C44" s="9">
        <f t="shared" si="46"/>
        <v>0</v>
      </c>
      <c r="D44" s="9">
        <f t="shared" si="46"/>
        <v>0</v>
      </c>
      <c r="E44" s="9">
        <f>2277</f>
        <v>2277</v>
      </c>
      <c r="F44" s="9">
        <f t="shared" ref="F44:I44" si="47">0</f>
        <v>0</v>
      </c>
      <c r="G44" s="9">
        <f t="shared" si="47"/>
        <v>0</v>
      </c>
      <c r="H44" s="9">
        <f t="shared" si="47"/>
        <v>0</v>
      </c>
      <c r="I44" s="9">
        <f t="shared" si="47"/>
        <v>0</v>
      </c>
      <c r="J44" s="9">
        <f>1173</f>
        <v>1173</v>
      </c>
      <c r="K44" s="9">
        <f t="shared" ref="K44:M44" si="48">0</f>
        <v>0</v>
      </c>
      <c r="L44" s="9">
        <f t="shared" si="48"/>
        <v>0</v>
      </c>
      <c r="M44" s="9">
        <f t="shared" si="48"/>
        <v>0</v>
      </c>
      <c r="N44" s="9">
        <f t="shared" si="26"/>
        <v>3450</v>
      </c>
    </row>
    <row r="45" ht="15.75" customHeight="1">
      <c r="A45" s="17" t="s">
        <v>55</v>
      </c>
      <c r="B45" s="9">
        <f t="shared" ref="B45:F45" si="49">0</f>
        <v>0</v>
      </c>
      <c r="C45" s="9">
        <f t="shared" si="49"/>
        <v>0</v>
      </c>
      <c r="D45" s="9">
        <f t="shared" si="49"/>
        <v>0</v>
      </c>
      <c r="E45" s="9">
        <f t="shared" si="49"/>
        <v>0</v>
      </c>
      <c r="F45" s="9">
        <f t="shared" si="49"/>
        <v>0</v>
      </c>
      <c r="G45" s="9">
        <f>4000</f>
        <v>4000</v>
      </c>
      <c r="H45" s="9">
        <f t="shared" ref="H45:I45" si="50">3000</f>
        <v>3000</v>
      </c>
      <c r="I45" s="9">
        <f t="shared" si="50"/>
        <v>3000</v>
      </c>
      <c r="J45" s="9">
        <f t="shared" ref="J45:M45" si="51">0</f>
        <v>0</v>
      </c>
      <c r="K45" s="9">
        <f t="shared" si="51"/>
        <v>0</v>
      </c>
      <c r="L45" s="9">
        <f t="shared" si="51"/>
        <v>0</v>
      </c>
      <c r="M45" s="9">
        <f t="shared" si="51"/>
        <v>0</v>
      </c>
      <c r="N45" s="9">
        <f t="shared" si="26"/>
        <v>10000</v>
      </c>
    </row>
    <row r="46" ht="15.75" customHeight="1">
      <c r="A46" s="17" t="s">
        <v>56</v>
      </c>
      <c r="B46" s="9">
        <f t="shared" ref="B46:E46" si="52">0</f>
        <v>0</v>
      </c>
      <c r="C46" s="9">
        <f t="shared" si="52"/>
        <v>0</v>
      </c>
      <c r="D46" s="9">
        <f t="shared" si="52"/>
        <v>0</v>
      </c>
      <c r="E46" s="9">
        <f t="shared" si="52"/>
        <v>0</v>
      </c>
      <c r="F46" s="9">
        <f>500</f>
        <v>500</v>
      </c>
      <c r="G46" s="9">
        <f t="shared" ref="G46:L46" si="53">0</f>
        <v>0</v>
      </c>
      <c r="H46" s="9">
        <f t="shared" si="53"/>
        <v>0</v>
      </c>
      <c r="I46" s="9">
        <f t="shared" si="53"/>
        <v>0</v>
      </c>
      <c r="J46" s="9">
        <f t="shared" si="53"/>
        <v>0</v>
      </c>
      <c r="K46" s="9">
        <f t="shared" si="53"/>
        <v>0</v>
      </c>
      <c r="L46" s="9">
        <f t="shared" si="53"/>
        <v>0</v>
      </c>
      <c r="M46" s="9">
        <f>500</f>
        <v>500</v>
      </c>
      <c r="N46" s="9">
        <f t="shared" si="26"/>
        <v>1000</v>
      </c>
    </row>
    <row r="47" ht="15.75" customHeight="1">
      <c r="A47" s="17" t="s">
        <v>57</v>
      </c>
      <c r="B47" s="9">
        <f t="shared" ref="B47:L47" si="54">83.33</f>
        <v>83.33</v>
      </c>
      <c r="C47" s="9">
        <f t="shared" si="54"/>
        <v>83.33</v>
      </c>
      <c r="D47" s="9">
        <f t="shared" si="54"/>
        <v>83.33</v>
      </c>
      <c r="E47" s="9">
        <f t="shared" si="54"/>
        <v>83.33</v>
      </c>
      <c r="F47" s="9">
        <f t="shared" si="54"/>
        <v>83.33</v>
      </c>
      <c r="G47" s="9">
        <f t="shared" si="54"/>
        <v>83.33</v>
      </c>
      <c r="H47" s="9">
        <f t="shared" si="54"/>
        <v>83.33</v>
      </c>
      <c r="I47" s="9">
        <f t="shared" si="54"/>
        <v>83.33</v>
      </c>
      <c r="J47" s="9">
        <f t="shared" si="54"/>
        <v>83.33</v>
      </c>
      <c r="K47" s="9">
        <f t="shared" si="54"/>
        <v>83.33</v>
      </c>
      <c r="L47" s="9">
        <f t="shared" si="54"/>
        <v>83.33</v>
      </c>
      <c r="M47" s="9">
        <f>83.37</f>
        <v>83.37</v>
      </c>
      <c r="N47" s="9">
        <f t="shared" si="26"/>
        <v>1000</v>
      </c>
    </row>
    <row r="48" ht="15.75" customHeight="1">
      <c r="A48" s="17" t="s">
        <v>58</v>
      </c>
      <c r="B48" s="9">
        <f t="shared" ref="B48:L48" si="55">16.67</f>
        <v>16.67</v>
      </c>
      <c r="C48" s="9">
        <f t="shared" si="55"/>
        <v>16.67</v>
      </c>
      <c r="D48" s="9">
        <f t="shared" si="55"/>
        <v>16.67</v>
      </c>
      <c r="E48" s="9">
        <f t="shared" si="55"/>
        <v>16.67</v>
      </c>
      <c r="F48" s="9">
        <f t="shared" si="55"/>
        <v>16.67</v>
      </c>
      <c r="G48" s="9">
        <f t="shared" si="55"/>
        <v>16.67</v>
      </c>
      <c r="H48" s="9">
        <f t="shared" si="55"/>
        <v>16.67</v>
      </c>
      <c r="I48" s="9">
        <f t="shared" si="55"/>
        <v>16.67</v>
      </c>
      <c r="J48" s="9">
        <f t="shared" si="55"/>
        <v>16.67</v>
      </c>
      <c r="K48" s="9">
        <f t="shared" si="55"/>
        <v>16.67</v>
      </c>
      <c r="L48" s="9">
        <f t="shared" si="55"/>
        <v>16.67</v>
      </c>
      <c r="M48" s="9">
        <f>16.63</f>
        <v>16.63</v>
      </c>
      <c r="N48" s="9">
        <f t="shared" si="26"/>
        <v>200</v>
      </c>
    </row>
    <row r="49" ht="15.75" customHeight="1">
      <c r="A49" s="16" t="s">
        <v>59</v>
      </c>
      <c r="B49" s="18">
        <f t="shared" ref="B49:M49" si="56">((((((B42)+(B43))+(B44))+(B45))+(B46))+(B47))+(B48)</f>
        <v>1173.5</v>
      </c>
      <c r="C49" s="18">
        <f t="shared" si="56"/>
        <v>1173.5</v>
      </c>
      <c r="D49" s="18">
        <f t="shared" si="56"/>
        <v>1173.5</v>
      </c>
      <c r="E49" s="18">
        <f t="shared" si="56"/>
        <v>3450.5</v>
      </c>
      <c r="F49" s="18">
        <f t="shared" si="56"/>
        <v>1673.5</v>
      </c>
      <c r="G49" s="18">
        <f t="shared" si="56"/>
        <v>5173.5</v>
      </c>
      <c r="H49" s="18">
        <f t="shared" si="56"/>
        <v>4173.5</v>
      </c>
      <c r="I49" s="18">
        <f t="shared" si="56"/>
        <v>4173.5</v>
      </c>
      <c r="J49" s="18">
        <f t="shared" si="56"/>
        <v>2346.5</v>
      </c>
      <c r="K49" s="18">
        <f t="shared" si="56"/>
        <v>1173.5</v>
      </c>
      <c r="L49" s="18">
        <f t="shared" si="56"/>
        <v>1173.5</v>
      </c>
      <c r="M49" s="18">
        <f t="shared" si="56"/>
        <v>1673.5</v>
      </c>
      <c r="N49" s="18">
        <f t="shared" si="26"/>
        <v>28532</v>
      </c>
    </row>
    <row r="50" ht="15.75" customHeight="1">
      <c r="A50" s="7" t="s">
        <v>60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>
        <f t="shared" si="26"/>
        <v>0</v>
      </c>
    </row>
    <row r="51" ht="15.75" customHeight="1">
      <c r="A51" s="17" t="s">
        <v>61</v>
      </c>
      <c r="B51" s="9">
        <f t="shared" ref="B51:M51" si="57">125</f>
        <v>125</v>
      </c>
      <c r="C51" s="9">
        <f t="shared" si="57"/>
        <v>125</v>
      </c>
      <c r="D51" s="9">
        <f t="shared" si="57"/>
        <v>125</v>
      </c>
      <c r="E51" s="9">
        <f t="shared" si="57"/>
        <v>125</v>
      </c>
      <c r="F51" s="9">
        <f t="shared" si="57"/>
        <v>125</v>
      </c>
      <c r="G51" s="9">
        <f t="shared" si="57"/>
        <v>125</v>
      </c>
      <c r="H51" s="9">
        <f t="shared" si="57"/>
        <v>125</v>
      </c>
      <c r="I51" s="9">
        <f t="shared" si="57"/>
        <v>125</v>
      </c>
      <c r="J51" s="9">
        <f t="shared" si="57"/>
        <v>125</v>
      </c>
      <c r="K51" s="9">
        <f t="shared" si="57"/>
        <v>125</v>
      </c>
      <c r="L51" s="9">
        <f t="shared" si="57"/>
        <v>125</v>
      </c>
      <c r="M51" s="9">
        <f t="shared" si="57"/>
        <v>125</v>
      </c>
      <c r="N51" s="9">
        <f t="shared" si="26"/>
        <v>1500</v>
      </c>
    </row>
    <row r="52" ht="15.75" customHeight="1">
      <c r="A52" s="17" t="s">
        <v>62</v>
      </c>
      <c r="B52" s="9">
        <f t="shared" ref="B52:M52" si="58">25</f>
        <v>25</v>
      </c>
      <c r="C52" s="9">
        <f t="shared" si="58"/>
        <v>25</v>
      </c>
      <c r="D52" s="9">
        <f t="shared" si="58"/>
        <v>25</v>
      </c>
      <c r="E52" s="9">
        <f t="shared" si="58"/>
        <v>25</v>
      </c>
      <c r="F52" s="9">
        <f t="shared" si="58"/>
        <v>25</v>
      </c>
      <c r="G52" s="9">
        <f t="shared" si="58"/>
        <v>25</v>
      </c>
      <c r="H52" s="9">
        <f t="shared" si="58"/>
        <v>25</v>
      </c>
      <c r="I52" s="9">
        <f t="shared" si="58"/>
        <v>25</v>
      </c>
      <c r="J52" s="9">
        <f t="shared" si="58"/>
        <v>25</v>
      </c>
      <c r="K52" s="9">
        <f t="shared" si="58"/>
        <v>25</v>
      </c>
      <c r="L52" s="9">
        <f t="shared" si="58"/>
        <v>25</v>
      </c>
      <c r="M52" s="9">
        <f t="shared" si="58"/>
        <v>25</v>
      </c>
      <c r="N52" s="9">
        <f t="shared" si="26"/>
        <v>300</v>
      </c>
    </row>
    <row r="53" ht="15.75" customHeight="1">
      <c r="A53" s="17" t="s">
        <v>63</v>
      </c>
      <c r="B53" s="9">
        <f t="shared" ref="B53:M53" si="59">25</f>
        <v>25</v>
      </c>
      <c r="C53" s="9">
        <f t="shared" si="59"/>
        <v>25</v>
      </c>
      <c r="D53" s="9">
        <f t="shared" si="59"/>
        <v>25</v>
      </c>
      <c r="E53" s="9">
        <f t="shared" si="59"/>
        <v>25</v>
      </c>
      <c r="F53" s="9">
        <f t="shared" si="59"/>
        <v>25</v>
      </c>
      <c r="G53" s="9">
        <f t="shared" si="59"/>
        <v>25</v>
      </c>
      <c r="H53" s="9">
        <f t="shared" si="59"/>
        <v>25</v>
      </c>
      <c r="I53" s="9">
        <f t="shared" si="59"/>
        <v>25</v>
      </c>
      <c r="J53" s="9">
        <f t="shared" si="59"/>
        <v>25</v>
      </c>
      <c r="K53" s="9">
        <f t="shared" si="59"/>
        <v>25</v>
      </c>
      <c r="L53" s="9">
        <f t="shared" si="59"/>
        <v>25</v>
      </c>
      <c r="M53" s="9">
        <f t="shared" si="59"/>
        <v>25</v>
      </c>
      <c r="N53" s="9">
        <f t="shared" si="26"/>
        <v>300</v>
      </c>
    </row>
    <row r="54" ht="15.75" customHeight="1">
      <c r="A54" s="17" t="s">
        <v>64</v>
      </c>
      <c r="B54" s="9">
        <f t="shared" ref="B54:L54" si="60">83.33</f>
        <v>83.33</v>
      </c>
      <c r="C54" s="9">
        <f t="shared" si="60"/>
        <v>83.33</v>
      </c>
      <c r="D54" s="9">
        <f t="shared" si="60"/>
        <v>83.33</v>
      </c>
      <c r="E54" s="9">
        <f t="shared" si="60"/>
        <v>83.33</v>
      </c>
      <c r="F54" s="9">
        <f t="shared" si="60"/>
        <v>83.33</v>
      </c>
      <c r="G54" s="9">
        <f t="shared" si="60"/>
        <v>83.33</v>
      </c>
      <c r="H54" s="9">
        <f t="shared" si="60"/>
        <v>83.33</v>
      </c>
      <c r="I54" s="9">
        <f t="shared" si="60"/>
        <v>83.33</v>
      </c>
      <c r="J54" s="9">
        <f t="shared" si="60"/>
        <v>83.33</v>
      </c>
      <c r="K54" s="9">
        <f t="shared" si="60"/>
        <v>83.33</v>
      </c>
      <c r="L54" s="9">
        <f t="shared" si="60"/>
        <v>83.33</v>
      </c>
      <c r="M54" s="9">
        <f>83.37</f>
        <v>83.37</v>
      </c>
      <c r="N54" s="9">
        <f t="shared" si="26"/>
        <v>1000</v>
      </c>
    </row>
    <row r="55" ht="15.75" customHeight="1">
      <c r="A55" s="17" t="s">
        <v>65</v>
      </c>
      <c r="B55" s="9">
        <f t="shared" ref="B55:L55" si="61">16.67</f>
        <v>16.67</v>
      </c>
      <c r="C55" s="9">
        <f t="shared" si="61"/>
        <v>16.67</v>
      </c>
      <c r="D55" s="9">
        <f t="shared" si="61"/>
        <v>16.67</v>
      </c>
      <c r="E55" s="9">
        <f t="shared" si="61"/>
        <v>16.67</v>
      </c>
      <c r="F55" s="9">
        <f t="shared" si="61"/>
        <v>16.67</v>
      </c>
      <c r="G55" s="9">
        <f t="shared" si="61"/>
        <v>16.67</v>
      </c>
      <c r="H55" s="9">
        <f t="shared" si="61"/>
        <v>16.67</v>
      </c>
      <c r="I55" s="9">
        <f t="shared" si="61"/>
        <v>16.67</v>
      </c>
      <c r="J55" s="9">
        <f t="shared" si="61"/>
        <v>16.67</v>
      </c>
      <c r="K55" s="9">
        <f t="shared" si="61"/>
        <v>16.67</v>
      </c>
      <c r="L55" s="9">
        <f t="shared" si="61"/>
        <v>16.67</v>
      </c>
      <c r="M55" s="9">
        <f>16.63</f>
        <v>16.63</v>
      </c>
      <c r="N55" s="9">
        <f t="shared" si="26"/>
        <v>200</v>
      </c>
    </row>
    <row r="56" ht="15.75" customHeight="1">
      <c r="A56" s="17" t="s">
        <v>66</v>
      </c>
      <c r="B56" s="9">
        <f t="shared" ref="B56:L56" si="62">58.33</f>
        <v>58.33</v>
      </c>
      <c r="C56" s="9">
        <f t="shared" si="62"/>
        <v>58.33</v>
      </c>
      <c r="D56" s="9">
        <f t="shared" si="62"/>
        <v>58.33</v>
      </c>
      <c r="E56" s="9">
        <f t="shared" si="62"/>
        <v>58.33</v>
      </c>
      <c r="F56" s="9">
        <f t="shared" si="62"/>
        <v>58.33</v>
      </c>
      <c r="G56" s="9">
        <f t="shared" si="62"/>
        <v>58.33</v>
      </c>
      <c r="H56" s="9">
        <f t="shared" si="62"/>
        <v>58.33</v>
      </c>
      <c r="I56" s="9">
        <f t="shared" si="62"/>
        <v>58.33</v>
      </c>
      <c r="J56" s="9">
        <f t="shared" si="62"/>
        <v>58.33</v>
      </c>
      <c r="K56" s="9">
        <f t="shared" si="62"/>
        <v>58.33</v>
      </c>
      <c r="L56" s="9">
        <f t="shared" si="62"/>
        <v>58.33</v>
      </c>
      <c r="M56" s="9">
        <f>58.37</f>
        <v>58.37</v>
      </c>
      <c r="N56" s="9">
        <f t="shared" si="26"/>
        <v>700</v>
      </c>
    </row>
    <row r="57" ht="15.75" customHeight="1">
      <c r="A57" s="17" t="s">
        <v>67</v>
      </c>
      <c r="B57" s="9">
        <f t="shared" ref="B57:L57" si="63">4.17</f>
        <v>4.17</v>
      </c>
      <c r="C57" s="9">
        <f t="shared" si="63"/>
        <v>4.17</v>
      </c>
      <c r="D57" s="9">
        <f t="shared" si="63"/>
        <v>4.17</v>
      </c>
      <c r="E57" s="9">
        <f t="shared" si="63"/>
        <v>4.17</v>
      </c>
      <c r="F57" s="9">
        <f t="shared" si="63"/>
        <v>4.17</v>
      </c>
      <c r="G57" s="9">
        <f t="shared" si="63"/>
        <v>4.17</v>
      </c>
      <c r="H57" s="9">
        <f t="shared" si="63"/>
        <v>4.17</v>
      </c>
      <c r="I57" s="9">
        <f t="shared" si="63"/>
        <v>4.17</v>
      </c>
      <c r="J57" s="9">
        <f t="shared" si="63"/>
        <v>4.17</v>
      </c>
      <c r="K57" s="9">
        <f t="shared" si="63"/>
        <v>4.17</v>
      </c>
      <c r="L57" s="9">
        <f t="shared" si="63"/>
        <v>4.17</v>
      </c>
      <c r="M57" s="9">
        <f>4.13</f>
        <v>4.13</v>
      </c>
      <c r="N57" s="9">
        <f t="shared" si="26"/>
        <v>50</v>
      </c>
    </row>
    <row r="58" ht="15.75" customHeight="1">
      <c r="A58" s="17" t="s">
        <v>68</v>
      </c>
      <c r="B58" s="9">
        <f t="shared" ref="B58:L58" si="64">8.33</f>
        <v>8.33</v>
      </c>
      <c r="C58" s="9">
        <f t="shared" si="64"/>
        <v>8.33</v>
      </c>
      <c r="D58" s="9">
        <f t="shared" si="64"/>
        <v>8.33</v>
      </c>
      <c r="E58" s="9">
        <f t="shared" si="64"/>
        <v>8.33</v>
      </c>
      <c r="F58" s="9">
        <f t="shared" si="64"/>
        <v>8.33</v>
      </c>
      <c r="G58" s="9">
        <f t="shared" si="64"/>
        <v>8.33</v>
      </c>
      <c r="H58" s="9">
        <f t="shared" si="64"/>
        <v>8.33</v>
      </c>
      <c r="I58" s="9">
        <f t="shared" si="64"/>
        <v>8.33</v>
      </c>
      <c r="J58" s="9">
        <f t="shared" si="64"/>
        <v>8.33</v>
      </c>
      <c r="K58" s="9">
        <f t="shared" si="64"/>
        <v>8.33</v>
      </c>
      <c r="L58" s="9">
        <f t="shared" si="64"/>
        <v>8.33</v>
      </c>
      <c r="M58" s="9">
        <f>8.37</f>
        <v>8.37</v>
      </c>
      <c r="N58" s="9">
        <f t="shared" si="26"/>
        <v>100</v>
      </c>
    </row>
    <row r="59" ht="15.75" customHeight="1">
      <c r="A59" s="17" t="s">
        <v>69</v>
      </c>
      <c r="B59" s="9">
        <f t="shared" ref="B59:L59" si="65">16.67</f>
        <v>16.67</v>
      </c>
      <c r="C59" s="9">
        <f t="shared" si="65"/>
        <v>16.67</v>
      </c>
      <c r="D59" s="9">
        <f t="shared" si="65"/>
        <v>16.67</v>
      </c>
      <c r="E59" s="9">
        <f t="shared" si="65"/>
        <v>16.67</v>
      </c>
      <c r="F59" s="9">
        <f t="shared" si="65"/>
        <v>16.67</v>
      </c>
      <c r="G59" s="9">
        <f t="shared" si="65"/>
        <v>16.67</v>
      </c>
      <c r="H59" s="9">
        <f t="shared" si="65"/>
        <v>16.67</v>
      </c>
      <c r="I59" s="9">
        <f t="shared" si="65"/>
        <v>16.67</v>
      </c>
      <c r="J59" s="9">
        <f t="shared" si="65"/>
        <v>16.67</v>
      </c>
      <c r="K59" s="9">
        <f t="shared" si="65"/>
        <v>16.67</v>
      </c>
      <c r="L59" s="9">
        <f t="shared" si="65"/>
        <v>16.67</v>
      </c>
      <c r="M59" s="9">
        <f>16.63</f>
        <v>16.63</v>
      </c>
      <c r="N59" s="9">
        <f t="shared" si="26"/>
        <v>200</v>
      </c>
    </row>
    <row r="60" ht="15.75" customHeight="1">
      <c r="A60" s="16" t="s">
        <v>70</v>
      </c>
      <c r="B60" s="18">
        <f t="shared" ref="B60:M60" si="66">(((((((((B50)+(B51))+(B52))+(B53))+(B54))+(B55))+(B56))+(B57))+(B58))+(B59)</f>
        <v>362.5</v>
      </c>
      <c r="C60" s="18">
        <f t="shared" si="66"/>
        <v>362.5</v>
      </c>
      <c r="D60" s="18">
        <f t="shared" si="66"/>
        <v>362.5</v>
      </c>
      <c r="E60" s="18">
        <f t="shared" si="66"/>
        <v>362.5</v>
      </c>
      <c r="F60" s="18">
        <f t="shared" si="66"/>
        <v>362.5</v>
      </c>
      <c r="G60" s="18">
        <f t="shared" si="66"/>
        <v>362.5</v>
      </c>
      <c r="H60" s="18">
        <f t="shared" si="66"/>
        <v>362.5</v>
      </c>
      <c r="I60" s="18">
        <f t="shared" si="66"/>
        <v>362.5</v>
      </c>
      <c r="J60" s="18">
        <f t="shared" si="66"/>
        <v>362.5</v>
      </c>
      <c r="K60" s="18">
        <f t="shared" si="66"/>
        <v>362.5</v>
      </c>
      <c r="L60" s="18">
        <f t="shared" si="66"/>
        <v>362.5</v>
      </c>
      <c r="M60" s="18">
        <f t="shared" si="66"/>
        <v>362.5</v>
      </c>
      <c r="N60" s="18">
        <f t="shared" si="26"/>
        <v>4350</v>
      </c>
    </row>
    <row r="61" ht="15.75" customHeight="1">
      <c r="A61" s="17" t="s">
        <v>71</v>
      </c>
      <c r="B61" s="9">
        <f t="shared" ref="B61:E61" si="67">0</f>
        <v>0</v>
      </c>
      <c r="C61" s="9">
        <f t="shared" si="67"/>
        <v>0</v>
      </c>
      <c r="D61" s="9">
        <f t="shared" si="67"/>
        <v>0</v>
      </c>
      <c r="E61" s="9">
        <f t="shared" si="67"/>
        <v>0</v>
      </c>
      <c r="F61" s="9">
        <f>500</f>
        <v>500</v>
      </c>
      <c r="G61" s="9">
        <f t="shared" ref="G61:M61" si="68">0</f>
        <v>0</v>
      </c>
      <c r="H61" s="9">
        <f t="shared" si="68"/>
        <v>0</v>
      </c>
      <c r="I61" s="9">
        <f t="shared" si="68"/>
        <v>0</v>
      </c>
      <c r="J61" s="9">
        <f t="shared" si="68"/>
        <v>0</v>
      </c>
      <c r="K61" s="9">
        <f t="shared" si="68"/>
        <v>0</v>
      </c>
      <c r="L61" s="9">
        <f t="shared" si="68"/>
        <v>0</v>
      </c>
      <c r="M61" s="9">
        <f t="shared" si="68"/>
        <v>0</v>
      </c>
      <c r="N61" s="9">
        <f t="shared" si="26"/>
        <v>500</v>
      </c>
    </row>
    <row r="62" ht="15.75" customHeight="1">
      <c r="A62" s="17" t="s">
        <v>72</v>
      </c>
      <c r="B62" s="9">
        <f t="shared" ref="B62:F62" si="69">0</f>
        <v>0</v>
      </c>
      <c r="C62" s="9">
        <f t="shared" si="69"/>
        <v>0</v>
      </c>
      <c r="D62" s="9">
        <f t="shared" si="69"/>
        <v>0</v>
      </c>
      <c r="E62" s="9">
        <f t="shared" si="69"/>
        <v>0</v>
      </c>
      <c r="F62" s="9">
        <f t="shared" si="69"/>
        <v>0</v>
      </c>
      <c r="G62" s="9">
        <f>50</f>
        <v>50</v>
      </c>
      <c r="H62" s="9">
        <f t="shared" ref="H62:J62" si="70">0</f>
        <v>0</v>
      </c>
      <c r="I62" s="9">
        <f t="shared" si="70"/>
        <v>0</v>
      </c>
      <c r="J62" s="9">
        <f t="shared" si="70"/>
        <v>0</v>
      </c>
      <c r="K62" s="9">
        <f>400</f>
        <v>400</v>
      </c>
      <c r="L62" s="9">
        <f t="shared" ref="L62:M62" si="71">0</f>
        <v>0</v>
      </c>
      <c r="M62" s="9">
        <f t="shared" si="71"/>
        <v>0</v>
      </c>
      <c r="N62" s="9">
        <f t="shared" si="26"/>
        <v>450</v>
      </c>
    </row>
    <row r="63" ht="15.75" customHeight="1">
      <c r="A63" s="17" t="s">
        <v>73</v>
      </c>
      <c r="B63" s="9">
        <f t="shared" ref="B63:L63" si="72">431.28</f>
        <v>431.28</v>
      </c>
      <c r="C63" s="9">
        <f t="shared" si="72"/>
        <v>431.28</v>
      </c>
      <c r="D63" s="9">
        <f t="shared" si="72"/>
        <v>431.28</v>
      </c>
      <c r="E63" s="9">
        <f t="shared" si="72"/>
        <v>431.28</v>
      </c>
      <c r="F63" s="9">
        <f t="shared" si="72"/>
        <v>431.28</v>
      </c>
      <c r="G63" s="9">
        <f t="shared" si="72"/>
        <v>431.28</v>
      </c>
      <c r="H63" s="9">
        <f t="shared" si="72"/>
        <v>431.28</v>
      </c>
      <c r="I63" s="9">
        <f t="shared" si="72"/>
        <v>431.28</v>
      </c>
      <c r="J63" s="9">
        <f t="shared" si="72"/>
        <v>431.28</v>
      </c>
      <c r="K63" s="9">
        <f t="shared" si="72"/>
        <v>431.28</v>
      </c>
      <c r="L63" s="9">
        <f t="shared" si="72"/>
        <v>431.28</v>
      </c>
      <c r="M63" s="9">
        <f>431.33</f>
        <v>431.33</v>
      </c>
      <c r="N63" s="9">
        <f t="shared" si="26"/>
        <v>5175.41</v>
      </c>
    </row>
    <row r="64" ht="15.75" customHeight="1">
      <c r="A64" s="17" t="s">
        <v>74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>
        <f t="shared" si="26"/>
        <v>0</v>
      </c>
    </row>
    <row r="65" ht="15.75" customHeight="1">
      <c r="A65" s="17" t="s">
        <v>75</v>
      </c>
      <c r="B65" s="9">
        <f t="shared" ref="B65:L65" si="73">416.67</f>
        <v>416.67</v>
      </c>
      <c r="C65" s="9">
        <f t="shared" si="73"/>
        <v>416.67</v>
      </c>
      <c r="D65" s="9">
        <f t="shared" si="73"/>
        <v>416.67</v>
      </c>
      <c r="E65" s="9">
        <f t="shared" si="73"/>
        <v>416.67</v>
      </c>
      <c r="F65" s="9">
        <f t="shared" si="73"/>
        <v>416.67</v>
      </c>
      <c r="G65" s="9">
        <f t="shared" si="73"/>
        <v>416.67</v>
      </c>
      <c r="H65" s="9">
        <f t="shared" si="73"/>
        <v>416.67</v>
      </c>
      <c r="I65" s="9">
        <f t="shared" si="73"/>
        <v>416.67</v>
      </c>
      <c r="J65" s="9">
        <f t="shared" si="73"/>
        <v>416.67</v>
      </c>
      <c r="K65" s="9">
        <f t="shared" si="73"/>
        <v>416.67</v>
      </c>
      <c r="L65" s="9">
        <f t="shared" si="73"/>
        <v>416.67</v>
      </c>
      <c r="M65" s="9">
        <f>416.63</f>
        <v>416.63</v>
      </c>
      <c r="N65" s="9">
        <f t="shared" si="26"/>
        <v>5000</v>
      </c>
    </row>
    <row r="66" ht="15.75" customHeight="1">
      <c r="A66" s="17" t="s">
        <v>76</v>
      </c>
      <c r="B66" s="9">
        <f t="shared" ref="B66:E66" si="74">0</f>
        <v>0</v>
      </c>
      <c r="C66" s="9">
        <f t="shared" si="74"/>
        <v>0</v>
      </c>
      <c r="D66" s="9">
        <f t="shared" si="74"/>
        <v>0</v>
      </c>
      <c r="E66" s="9">
        <f t="shared" si="74"/>
        <v>0</v>
      </c>
      <c r="F66" s="9">
        <f>250</f>
        <v>250</v>
      </c>
      <c r="G66" s="9">
        <f t="shared" ref="G66:M66" si="75">0</f>
        <v>0</v>
      </c>
      <c r="H66" s="9">
        <f t="shared" si="75"/>
        <v>0</v>
      </c>
      <c r="I66" s="9">
        <f t="shared" si="75"/>
        <v>0</v>
      </c>
      <c r="J66" s="9">
        <f t="shared" si="75"/>
        <v>0</v>
      </c>
      <c r="K66" s="9">
        <f t="shared" si="75"/>
        <v>0</v>
      </c>
      <c r="L66" s="9">
        <f t="shared" si="75"/>
        <v>0</v>
      </c>
      <c r="M66" s="9">
        <f t="shared" si="75"/>
        <v>0</v>
      </c>
      <c r="N66" s="9">
        <f t="shared" si="26"/>
        <v>250</v>
      </c>
    </row>
    <row r="67" ht="15.75" customHeight="1">
      <c r="A67" s="17" t="s">
        <v>77</v>
      </c>
      <c r="B67" s="9">
        <f t="shared" ref="B67:K67" si="76">0</f>
        <v>0</v>
      </c>
      <c r="C67" s="9">
        <f t="shared" si="76"/>
        <v>0</v>
      </c>
      <c r="D67" s="9">
        <f t="shared" si="76"/>
        <v>0</v>
      </c>
      <c r="E67" s="9">
        <f t="shared" si="76"/>
        <v>0</v>
      </c>
      <c r="F67" s="9">
        <f t="shared" si="76"/>
        <v>0</v>
      </c>
      <c r="G67" s="9">
        <f t="shared" si="76"/>
        <v>0</v>
      </c>
      <c r="H67" s="9">
        <f t="shared" si="76"/>
        <v>0</v>
      </c>
      <c r="I67" s="9">
        <f t="shared" si="76"/>
        <v>0</v>
      </c>
      <c r="J67" s="9">
        <f t="shared" si="76"/>
        <v>0</v>
      </c>
      <c r="K67" s="9">
        <f t="shared" si="76"/>
        <v>0</v>
      </c>
      <c r="L67" s="9">
        <f>4000</f>
        <v>4000</v>
      </c>
      <c r="M67" s="9">
        <f>0</f>
        <v>0</v>
      </c>
      <c r="N67" s="9">
        <f t="shared" si="26"/>
        <v>4000</v>
      </c>
    </row>
    <row r="68" ht="15.75" customHeight="1">
      <c r="A68" s="17" t="s">
        <v>78</v>
      </c>
      <c r="B68" s="9">
        <f t="shared" ref="B68:E68" si="77">0</f>
        <v>0</v>
      </c>
      <c r="C68" s="9">
        <f t="shared" si="77"/>
        <v>0</v>
      </c>
      <c r="D68" s="9">
        <f t="shared" si="77"/>
        <v>0</v>
      </c>
      <c r="E68" s="9">
        <f t="shared" si="77"/>
        <v>0</v>
      </c>
      <c r="F68" s="9">
        <f>4000</f>
        <v>4000</v>
      </c>
      <c r="G68" s="9">
        <f t="shared" ref="G68:I68" si="78">0</f>
        <v>0</v>
      </c>
      <c r="H68" s="9">
        <f t="shared" si="78"/>
        <v>0</v>
      </c>
      <c r="I68" s="9">
        <f t="shared" si="78"/>
        <v>0</v>
      </c>
      <c r="J68" s="9">
        <f>1000</f>
        <v>1000</v>
      </c>
      <c r="K68" s="9">
        <f t="shared" ref="K68:M68" si="79">0</f>
        <v>0</v>
      </c>
      <c r="L68" s="9">
        <f t="shared" si="79"/>
        <v>0</v>
      </c>
      <c r="M68" s="9">
        <f t="shared" si="79"/>
        <v>0</v>
      </c>
      <c r="N68" s="9">
        <f t="shared" si="26"/>
        <v>5000</v>
      </c>
    </row>
    <row r="69" ht="15.75" customHeight="1">
      <c r="A69" s="16" t="s">
        <v>79</v>
      </c>
      <c r="B69" s="18">
        <f t="shared" ref="B69:M69" si="80">((((B64)+(B65))+(B66))+(B67))+(B68)</f>
        <v>416.67</v>
      </c>
      <c r="C69" s="18">
        <f t="shared" si="80"/>
        <v>416.67</v>
      </c>
      <c r="D69" s="18">
        <f t="shared" si="80"/>
        <v>416.67</v>
      </c>
      <c r="E69" s="18">
        <f t="shared" si="80"/>
        <v>416.67</v>
      </c>
      <c r="F69" s="18">
        <f t="shared" si="80"/>
        <v>4666.67</v>
      </c>
      <c r="G69" s="18">
        <f t="shared" si="80"/>
        <v>416.67</v>
      </c>
      <c r="H69" s="18">
        <f t="shared" si="80"/>
        <v>416.67</v>
      </c>
      <c r="I69" s="18">
        <f t="shared" si="80"/>
        <v>416.67</v>
      </c>
      <c r="J69" s="18">
        <f t="shared" si="80"/>
        <v>1416.67</v>
      </c>
      <c r="K69" s="18">
        <f t="shared" si="80"/>
        <v>416.67</v>
      </c>
      <c r="L69" s="18">
        <f t="shared" si="80"/>
        <v>4416.67</v>
      </c>
      <c r="M69" s="18">
        <f t="shared" si="80"/>
        <v>416.63</v>
      </c>
      <c r="N69" s="18">
        <f t="shared" si="26"/>
        <v>14250</v>
      </c>
    </row>
    <row r="70" ht="15.75" customHeight="1">
      <c r="A70" s="17" t="s">
        <v>80</v>
      </c>
      <c r="B70" s="9">
        <f t="shared" ref="B70:M70" si="81">250</f>
        <v>250</v>
      </c>
      <c r="C70" s="9">
        <f t="shared" si="81"/>
        <v>250</v>
      </c>
      <c r="D70" s="9">
        <f t="shared" si="81"/>
        <v>250</v>
      </c>
      <c r="E70" s="9">
        <f t="shared" si="81"/>
        <v>250</v>
      </c>
      <c r="F70" s="9">
        <f t="shared" si="81"/>
        <v>250</v>
      </c>
      <c r="G70" s="9">
        <f t="shared" si="81"/>
        <v>250</v>
      </c>
      <c r="H70" s="9">
        <f t="shared" si="81"/>
        <v>250</v>
      </c>
      <c r="I70" s="9">
        <f t="shared" si="81"/>
        <v>250</v>
      </c>
      <c r="J70" s="9">
        <f t="shared" si="81"/>
        <v>250</v>
      </c>
      <c r="K70" s="9">
        <f t="shared" si="81"/>
        <v>250</v>
      </c>
      <c r="L70" s="9">
        <f t="shared" si="81"/>
        <v>250</v>
      </c>
      <c r="M70" s="9">
        <f t="shared" si="81"/>
        <v>250</v>
      </c>
      <c r="N70" s="9">
        <f t="shared" si="26"/>
        <v>3000</v>
      </c>
    </row>
    <row r="71" ht="15.75" customHeight="1">
      <c r="A71" s="17" t="s">
        <v>81</v>
      </c>
      <c r="B71" s="9">
        <f t="shared" ref="B71:C71" si="82">125</f>
        <v>125</v>
      </c>
      <c r="C71" s="9">
        <f t="shared" si="82"/>
        <v>125</v>
      </c>
      <c r="D71" s="9">
        <f t="shared" ref="D71:E71" si="83">0</f>
        <v>0</v>
      </c>
      <c r="E71" s="9">
        <f t="shared" si="83"/>
        <v>0</v>
      </c>
      <c r="F71" s="9">
        <f t="shared" ref="F71:G71" si="84">125</f>
        <v>125</v>
      </c>
      <c r="G71" s="9">
        <f t="shared" si="84"/>
        <v>125</v>
      </c>
      <c r="H71" s="9">
        <f t="shared" ref="H71:I71" si="85">0</f>
        <v>0</v>
      </c>
      <c r="I71" s="9">
        <f t="shared" si="85"/>
        <v>0</v>
      </c>
      <c r="J71" s="9">
        <f t="shared" ref="J71:K71" si="86">125</f>
        <v>125</v>
      </c>
      <c r="K71" s="9">
        <f t="shared" si="86"/>
        <v>125</v>
      </c>
      <c r="L71" s="9">
        <f t="shared" ref="L71:M71" si="87">0</f>
        <v>0</v>
      </c>
      <c r="M71" s="9">
        <f t="shared" si="87"/>
        <v>0</v>
      </c>
      <c r="N71" s="9">
        <f t="shared" si="26"/>
        <v>750</v>
      </c>
    </row>
    <row r="72" ht="15.75" customHeight="1">
      <c r="A72" s="17" t="s">
        <v>82</v>
      </c>
      <c r="B72" s="9">
        <f t="shared" ref="B72:E72" si="88">0</f>
        <v>0</v>
      </c>
      <c r="C72" s="9">
        <f t="shared" si="88"/>
        <v>0</v>
      </c>
      <c r="D72" s="9">
        <f t="shared" si="88"/>
        <v>0</v>
      </c>
      <c r="E72" s="9">
        <f t="shared" si="88"/>
        <v>0</v>
      </c>
      <c r="F72" s="9">
        <f>125</f>
        <v>125</v>
      </c>
      <c r="G72" s="9">
        <f t="shared" ref="G72:I72" si="89">0</f>
        <v>0</v>
      </c>
      <c r="H72" s="9">
        <f t="shared" si="89"/>
        <v>0</v>
      </c>
      <c r="I72" s="9">
        <f t="shared" si="89"/>
        <v>0</v>
      </c>
      <c r="J72" s="9">
        <f>125</f>
        <v>125</v>
      </c>
      <c r="K72" s="9">
        <f t="shared" ref="K72:M72" si="90">0</f>
        <v>0</v>
      </c>
      <c r="L72" s="9">
        <f t="shared" si="90"/>
        <v>0</v>
      </c>
      <c r="M72" s="9">
        <f t="shared" si="90"/>
        <v>0</v>
      </c>
      <c r="N72" s="9">
        <f t="shared" si="26"/>
        <v>250</v>
      </c>
    </row>
    <row r="73" ht="15.75" customHeight="1">
      <c r="A73" s="16" t="s">
        <v>83</v>
      </c>
      <c r="B73" s="18">
        <f t="shared" ref="B73:M73" si="91">(B71)+(B72)</f>
        <v>125</v>
      </c>
      <c r="C73" s="18">
        <f t="shared" si="91"/>
        <v>125</v>
      </c>
      <c r="D73" s="18">
        <f t="shared" si="91"/>
        <v>0</v>
      </c>
      <c r="E73" s="18">
        <f t="shared" si="91"/>
        <v>0</v>
      </c>
      <c r="F73" s="18">
        <f t="shared" si="91"/>
        <v>250</v>
      </c>
      <c r="G73" s="18">
        <f t="shared" si="91"/>
        <v>125</v>
      </c>
      <c r="H73" s="18">
        <f t="shared" si="91"/>
        <v>0</v>
      </c>
      <c r="I73" s="18">
        <f t="shared" si="91"/>
        <v>0</v>
      </c>
      <c r="J73" s="18">
        <f t="shared" si="91"/>
        <v>250</v>
      </c>
      <c r="K73" s="18">
        <f t="shared" si="91"/>
        <v>125</v>
      </c>
      <c r="L73" s="18">
        <f t="shared" si="91"/>
        <v>0</v>
      </c>
      <c r="M73" s="18">
        <f t="shared" si="91"/>
        <v>0</v>
      </c>
      <c r="N73" s="18">
        <f t="shared" si="26"/>
        <v>1000</v>
      </c>
    </row>
    <row r="74" ht="15.75" customHeight="1">
      <c r="A74" s="17" t="s">
        <v>84</v>
      </c>
      <c r="B74" s="9">
        <f t="shared" ref="B74:D74" si="92">0</f>
        <v>0</v>
      </c>
      <c r="C74" s="9">
        <f t="shared" si="92"/>
        <v>0</v>
      </c>
      <c r="D74" s="9">
        <f t="shared" si="92"/>
        <v>0</v>
      </c>
      <c r="E74" s="9">
        <f t="shared" ref="E74:M74" si="93">100</f>
        <v>100</v>
      </c>
      <c r="F74" s="9">
        <f t="shared" si="93"/>
        <v>100</v>
      </c>
      <c r="G74" s="9">
        <f t="shared" si="93"/>
        <v>100</v>
      </c>
      <c r="H74" s="9">
        <f t="shared" si="93"/>
        <v>100</v>
      </c>
      <c r="I74" s="9">
        <f t="shared" si="93"/>
        <v>100</v>
      </c>
      <c r="J74" s="9">
        <f t="shared" si="93"/>
        <v>100</v>
      </c>
      <c r="K74" s="9">
        <f t="shared" si="93"/>
        <v>100</v>
      </c>
      <c r="L74" s="9">
        <f t="shared" si="93"/>
        <v>100</v>
      </c>
      <c r="M74" s="9">
        <f t="shared" si="93"/>
        <v>100</v>
      </c>
      <c r="N74" s="9">
        <f t="shared" si="26"/>
        <v>900</v>
      </c>
    </row>
    <row r="75" ht="15.75" customHeight="1">
      <c r="A75" s="7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>
        <f t="shared" si="26"/>
        <v>0</v>
      </c>
    </row>
    <row r="76" ht="15.75" customHeight="1">
      <c r="A76" s="17" t="s">
        <v>86</v>
      </c>
      <c r="B76" s="9">
        <f t="shared" ref="B76:J76" si="94">0</f>
        <v>0</v>
      </c>
      <c r="C76" s="9">
        <f t="shared" si="94"/>
        <v>0</v>
      </c>
      <c r="D76" s="9">
        <f t="shared" si="94"/>
        <v>0</v>
      </c>
      <c r="E76" s="9">
        <f t="shared" si="94"/>
        <v>0</v>
      </c>
      <c r="F76" s="9">
        <f t="shared" si="94"/>
        <v>0</v>
      </c>
      <c r="G76" s="9">
        <f t="shared" si="94"/>
        <v>0</v>
      </c>
      <c r="H76" s="9">
        <f t="shared" si="94"/>
        <v>0</v>
      </c>
      <c r="I76" s="9">
        <f t="shared" si="94"/>
        <v>0</v>
      </c>
      <c r="J76" s="9">
        <f t="shared" si="94"/>
        <v>0</v>
      </c>
      <c r="K76" s="9">
        <f>500</f>
        <v>500</v>
      </c>
      <c r="L76" s="9">
        <f t="shared" ref="L76:M76" si="95">0</f>
        <v>0</v>
      </c>
      <c r="M76" s="9">
        <f t="shared" si="95"/>
        <v>0</v>
      </c>
      <c r="N76" s="9">
        <f t="shared" si="26"/>
        <v>500</v>
      </c>
    </row>
    <row r="77" ht="15.75" customHeight="1">
      <c r="A77" s="17" t="s">
        <v>87</v>
      </c>
      <c r="B77" s="9">
        <f t="shared" ref="B77:L77" si="96">208.33</f>
        <v>208.33</v>
      </c>
      <c r="C77" s="9">
        <f t="shared" si="96"/>
        <v>208.33</v>
      </c>
      <c r="D77" s="9">
        <f t="shared" si="96"/>
        <v>208.33</v>
      </c>
      <c r="E77" s="9">
        <f t="shared" si="96"/>
        <v>208.33</v>
      </c>
      <c r="F77" s="9">
        <f t="shared" si="96"/>
        <v>208.33</v>
      </c>
      <c r="G77" s="9">
        <f t="shared" si="96"/>
        <v>208.33</v>
      </c>
      <c r="H77" s="9">
        <f t="shared" si="96"/>
        <v>208.33</v>
      </c>
      <c r="I77" s="9">
        <f t="shared" si="96"/>
        <v>208.33</v>
      </c>
      <c r="J77" s="9">
        <f t="shared" si="96"/>
        <v>208.33</v>
      </c>
      <c r="K77" s="9">
        <f t="shared" si="96"/>
        <v>208.33</v>
      </c>
      <c r="L77" s="9">
        <f t="shared" si="96"/>
        <v>208.33</v>
      </c>
      <c r="M77" s="9">
        <f>208.37</f>
        <v>208.37</v>
      </c>
      <c r="N77" s="9">
        <f t="shared" si="26"/>
        <v>2500</v>
      </c>
    </row>
    <row r="78" ht="15.75" customHeight="1">
      <c r="A78" s="17" t="s">
        <v>88</v>
      </c>
      <c r="B78" s="9">
        <f t="shared" ref="B78:L78" si="97">416.67</f>
        <v>416.67</v>
      </c>
      <c r="C78" s="9">
        <f t="shared" si="97"/>
        <v>416.67</v>
      </c>
      <c r="D78" s="9">
        <f t="shared" si="97"/>
        <v>416.67</v>
      </c>
      <c r="E78" s="9">
        <f t="shared" si="97"/>
        <v>416.67</v>
      </c>
      <c r="F78" s="9">
        <f t="shared" si="97"/>
        <v>416.67</v>
      </c>
      <c r="G78" s="9">
        <f t="shared" si="97"/>
        <v>416.67</v>
      </c>
      <c r="H78" s="9">
        <f t="shared" si="97"/>
        <v>416.67</v>
      </c>
      <c r="I78" s="9">
        <f t="shared" si="97"/>
        <v>416.67</v>
      </c>
      <c r="J78" s="9">
        <f t="shared" si="97"/>
        <v>416.67</v>
      </c>
      <c r="K78" s="9">
        <f t="shared" si="97"/>
        <v>416.67</v>
      </c>
      <c r="L78" s="9">
        <f t="shared" si="97"/>
        <v>416.67</v>
      </c>
      <c r="M78" s="9">
        <f>416.63</f>
        <v>416.63</v>
      </c>
      <c r="N78" s="9">
        <f t="shared" si="26"/>
        <v>5000</v>
      </c>
    </row>
    <row r="79" ht="15.75" customHeight="1">
      <c r="A79" s="17" t="s">
        <v>89</v>
      </c>
      <c r="B79" s="9">
        <f t="shared" ref="B79:L79" si="98">145.83</f>
        <v>145.83</v>
      </c>
      <c r="C79" s="9">
        <f t="shared" si="98"/>
        <v>145.83</v>
      </c>
      <c r="D79" s="9">
        <f t="shared" si="98"/>
        <v>145.83</v>
      </c>
      <c r="E79" s="9">
        <f t="shared" si="98"/>
        <v>145.83</v>
      </c>
      <c r="F79" s="9">
        <f t="shared" si="98"/>
        <v>145.83</v>
      </c>
      <c r="G79" s="9">
        <f t="shared" si="98"/>
        <v>145.83</v>
      </c>
      <c r="H79" s="9">
        <f t="shared" si="98"/>
        <v>145.83</v>
      </c>
      <c r="I79" s="9">
        <f t="shared" si="98"/>
        <v>145.83</v>
      </c>
      <c r="J79" s="9">
        <f t="shared" si="98"/>
        <v>145.83</v>
      </c>
      <c r="K79" s="9">
        <f t="shared" si="98"/>
        <v>145.83</v>
      </c>
      <c r="L79" s="9">
        <f t="shared" si="98"/>
        <v>145.83</v>
      </c>
      <c r="M79" s="9">
        <f>145.87</f>
        <v>145.87</v>
      </c>
      <c r="N79" s="9">
        <f t="shared" si="26"/>
        <v>1750</v>
      </c>
    </row>
    <row r="80" ht="15.75" customHeight="1">
      <c r="A80" s="16" t="s">
        <v>90</v>
      </c>
      <c r="B80" s="18">
        <f t="shared" ref="B80:M80" si="99">((((B75)+(B76))+(B77))+(B78))+(B79)</f>
        <v>770.83</v>
      </c>
      <c r="C80" s="18">
        <f t="shared" si="99"/>
        <v>770.83</v>
      </c>
      <c r="D80" s="18">
        <f t="shared" si="99"/>
        <v>770.83</v>
      </c>
      <c r="E80" s="18">
        <f t="shared" si="99"/>
        <v>770.83</v>
      </c>
      <c r="F80" s="18">
        <f t="shared" si="99"/>
        <v>770.83</v>
      </c>
      <c r="G80" s="18">
        <f t="shared" si="99"/>
        <v>770.83</v>
      </c>
      <c r="H80" s="18">
        <f t="shared" si="99"/>
        <v>770.83</v>
      </c>
      <c r="I80" s="18">
        <f t="shared" si="99"/>
        <v>770.83</v>
      </c>
      <c r="J80" s="18">
        <f t="shared" si="99"/>
        <v>770.83</v>
      </c>
      <c r="K80" s="18">
        <f t="shared" si="99"/>
        <v>1270.83</v>
      </c>
      <c r="L80" s="18">
        <f t="shared" si="99"/>
        <v>770.83</v>
      </c>
      <c r="M80" s="18">
        <f t="shared" si="99"/>
        <v>770.87</v>
      </c>
      <c r="N80" s="18">
        <f t="shared" si="26"/>
        <v>9750</v>
      </c>
    </row>
    <row r="81" ht="15.75" customHeight="1">
      <c r="A81" s="7" t="s">
        <v>91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>
        <f t="shared" si="26"/>
        <v>0</v>
      </c>
    </row>
    <row r="82" ht="15.75" customHeight="1">
      <c r="A82" s="17" t="s">
        <v>92</v>
      </c>
      <c r="B82" s="9">
        <f t="shared" ref="B82:C82" si="100">0</f>
        <v>0</v>
      </c>
      <c r="C82" s="9">
        <f t="shared" si="100"/>
        <v>0</v>
      </c>
      <c r="D82" s="9">
        <f t="shared" ref="D82:M82" si="101">225</f>
        <v>225</v>
      </c>
      <c r="E82" s="9">
        <f t="shared" si="101"/>
        <v>225</v>
      </c>
      <c r="F82" s="9">
        <f t="shared" si="101"/>
        <v>225</v>
      </c>
      <c r="G82" s="9">
        <f t="shared" si="101"/>
        <v>225</v>
      </c>
      <c r="H82" s="9">
        <f t="shared" si="101"/>
        <v>225</v>
      </c>
      <c r="I82" s="9">
        <f t="shared" si="101"/>
        <v>225</v>
      </c>
      <c r="J82" s="9">
        <f t="shared" si="101"/>
        <v>225</v>
      </c>
      <c r="K82" s="9">
        <f t="shared" si="101"/>
        <v>225</v>
      </c>
      <c r="L82" s="9">
        <f t="shared" si="101"/>
        <v>225</v>
      </c>
      <c r="M82" s="9">
        <f t="shared" si="101"/>
        <v>225</v>
      </c>
      <c r="N82" s="9">
        <f t="shared" si="26"/>
        <v>2250</v>
      </c>
    </row>
    <row r="83" ht="15.75" customHeight="1">
      <c r="A83" s="17" t="s">
        <v>93</v>
      </c>
      <c r="B83" s="9">
        <f t="shared" ref="B83:E83" si="102">0</f>
        <v>0</v>
      </c>
      <c r="C83" s="9">
        <f t="shared" si="102"/>
        <v>0</v>
      </c>
      <c r="D83" s="9">
        <f t="shared" si="102"/>
        <v>0</v>
      </c>
      <c r="E83" s="9">
        <f t="shared" si="102"/>
        <v>0</v>
      </c>
      <c r="F83" s="9">
        <f>4000</f>
        <v>4000</v>
      </c>
      <c r="G83" s="9">
        <f t="shared" ref="G83:I83" si="103">0</f>
        <v>0</v>
      </c>
      <c r="H83" s="9">
        <f t="shared" si="103"/>
        <v>0</v>
      </c>
      <c r="I83" s="9">
        <f t="shared" si="103"/>
        <v>0</v>
      </c>
      <c r="J83" s="9">
        <f>2000</f>
        <v>2000</v>
      </c>
      <c r="K83" s="9">
        <f t="shared" ref="K83:M83" si="104">0</f>
        <v>0</v>
      </c>
      <c r="L83" s="9">
        <f t="shared" si="104"/>
        <v>0</v>
      </c>
      <c r="M83" s="9">
        <f t="shared" si="104"/>
        <v>0</v>
      </c>
      <c r="N83" s="9">
        <f t="shared" si="26"/>
        <v>6000</v>
      </c>
    </row>
    <row r="84" ht="15.75" customHeight="1">
      <c r="A84" s="17" t="s">
        <v>94</v>
      </c>
      <c r="B84" s="9">
        <f t="shared" ref="B84:L84" si="105">0</f>
        <v>0</v>
      </c>
      <c r="C84" s="9">
        <f t="shared" si="105"/>
        <v>0</v>
      </c>
      <c r="D84" s="9">
        <f t="shared" si="105"/>
        <v>0</v>
      </c>
      <c r="E84" s="9">
        <f t="shared" si="105"/>
        <v>0</v>
      </c>
      <c r="F84" s="9">
        <f t="shared" si="105"/>
        <v>0</v>
      </c>
      <c r="G84" s="9">
        <f t="shared" si="105"/>
        <v>0</v>
      </c>
      <c r="H84" s="9">
        <f t="shared" si="105"/>
        <v>0</v>
      </c>
      <c r="I84" s="9">
        <f t="shared" si="105"/>
        <v>0</v>
      </c>
      <c r="J84" s="9">
        <f t="shared" si="105"/>
        <v>0</v>
      </c>
      <c r="K84" s="9">
        <f t="shared" si="105"/>
        <v>0</v>
      </c>
      <c r="L84" s="9">
        <f t="shared" si="105"/>
        <v>0</v>
      </c>
      <c r="M84" s="9">
        <f>100</f>
        <v>100</v>
      </c>
      <c r="N84" s="9">
        <f t="shared" si="26"/>
        <v>100</v>
      </c>
    </row>
    <row r="85" ht="15.75" customHeight="1">
      <c r="A85" s="16" t="s">
        <v>95</v>
      </c>
      <c r="B85" s="18">
        <f t="shared" ref="B85:M85" si="106">(((B81)+(B82))+(B83))+(B84)</f>
        <v>0</v>
      </c>
      <c r="C85" s="18">
        <f t="shared" si="106"/>
        <v>0</v>
      </c>
      <c r="D85" s="18">
        <f t="shared" si="106"/>
        <v>225</v>
      </c>
      <c r="E85" s="18">
        <f t="shared" si="106"/>
        <v>225</v>
      </c>
      <c r="F85" s="18">
        <f t="shared" si="106"/>
        <v>4225</v>
      </c>
      <c r="G85" s="18">
        <f t="shared" si="106"/>
        <v>225</v>
      </c>
      <c r="H85" s="18">
        <f t="shared" si="106"/>
        <v>225</v>
      </c>
      <c r="I85" s="18">
        <f t="shared" si="106"/>
        <v>225</v>
      </c>
      <c r="J85" s="18">
        <f t="shared" si="106"/>
        <v>2225</v>
      </c>
      <c r="K85" s="18">
        <f t="shared" si="106"/>
        <v>225</v>
      </c>
      <c r="L85" s="18">
        <f t="shared" si="106"/>
        <v>225</v>
      </c>
      <c r="M85" s="18">
        <f t="shared" si="106"/>
        <v>325</v>
      </c>
      <c r="N85" s="18">
        <f t="shared" si="26"/>
        <v>8350</v>
      </c>
    </row>
    <row r="86" ht="15.75" customHeight="1">
      <c r="A86" s="17" t="s">
        <v>96</v>
      </c>
      <c r="B86" s="9">
        <f t="shared" ref="B86:M86" si="107">25</f>
        <v>25</v>
      </c>
      <c r="C86" s="9">
        <f t="shared" si="107"/>
        <v>25</v>
      </c>
      <c r="D86" s="9">
        <f t="shared" si="107"/>
        <v>25</v>
      </c>
      <c r="E86" s="9">
        <f t="shared" si="107"/>
        <v>25</v>
      </c>
      <c r="F86" s="9">
        <f t="shared" si="107"/>
        <v>25</v>
      </c>
      <c r="G86" s="9">
        <f t="shared" si="107"/>
        <v>25</v>
      </c>
      <c r="H86" s="9">
        <f t="shared" si="107"/>
        <v>25</v>
      </c>
      <c r="I86" s="9">
        <f t="shared" si="107"/>
        <v>25</v>
      </c>
      <c r="J86" s="9">
        <f t="shared" si="107"/>
        <v>25</v>
      </c>
      <c r="K86" s="9">
        <f t="shared" si="107"/>
        <v>25</v>
      </c>
      <c r="L86" s="9">
        <f t="shared" si="107"/>
        <v>25</v>
      </c>
      <c r="M86" s="9">
        <f t="shared" si="107"/>
        <v>25</v>
      </c>
      <c r="N86" s="9">
        <f t="shared" si="26"/>
        <v>300</v>
      </c>
    </row>
    <row r="87" ht="15.75" customHeight="1">
      <c r="A87" s="7" t="s">
        <v>97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>
        <f t="shared" si="26"/>
        <v>0</v>
      </c>
    </row>
    <row r="88" ht="15.75" customHeight="1">
      <c r="A88" s="17" t="s">
        <v>98</v>
      </c>
      <c r="B88" s="9">
        <f t="shared" ref="B88:M88" si="108">50</f>
        <v>50</v>
      </c>
      <c r="C88" s="9">
        <f t="shared" si="108"/>
        <v>50</v>
      </c>
      <c r="D88" s="9">
        <f t="shared" si="108"/>
        <v>50</v>
      </c>
      <c r="E88" s="9">
        <f t="shared" si="108"/>
        <v>50</v>
      </c>
      <c r="F88" s="9">
        <f t="shared" si="108"/>
        <v>50</v>
      </c>
      <c r="G88" s="9">
        <f t="shared" si="108"/>
        <v>50</v>
      </c>
      <c r="H88" s="9">
        <f t="shared" si="108"/>
        <v>50</v>
      </c>
      <c r="I88" s="9">
        <f t="shared" si="108"/>
        <v>50</v>
      </c>
      <c r="J88" s="9">
        <f t="shared" si="108"/>
        <v>50</v>
      </c>
      <c r="K88" s="9">
        <f t="shared" si="108"/>
        <v>50</v>
      </c>
      <c r="L88" s="9">
        <f t="shared" si="108"/>
        <v>50</v>
      </c>
      <c r="M88" s="9">
        <f t="shared" si="108"/>
        <v>50</v>
      </c>
      <c r="N88" s="9">
        <f t="shared" si="26"/>
        <v>600</v>
      </c>
    </row>
    <row r="89" ht="15.75" customHeight="1">
      <c r="A89" s="17" t="s">
        <v>99</v>
      </c>
      <c r="B89" s="9">
        <f t="shared" ref="B89:C89" si="109">0</f>
        <v>0</v>
      </c>
      <c r="C89" s="9">
        <f t="shared" si="109"/>
        <v>0</v>
      </c>
      <c r="D89" s="9">
        <f>50</f>
        <v>50</v>
      </c>
      <c r="E89" s="9">
        <f>0</f>
        <v>0</v>
      </c>
      <c r="F89" s="9">
        <f>50</f>
        <v>50</v>
      </c>
      <c r="G89" s="9">
        <f>0</f>
        <v>0</v>
      </c>
      <c r="H89" s="9">
        <f>50</f>
        <v>50</v>
      </c>
      <c r="I89" s="9">
        <f>0</f>
        <v>0</v>
      </c>
      <c r="J89" s="9">
        <f>50</f>
        <v>50</v>
      </c>
      <c r="K89" s="9">
        <f t="shared" ref="K89:M89" si="110">0</f>
        <v>0</v>
      </c>
      <c r="L89" s="9">
        <f t="shared" si="110"/>
        <v>0</v>
      </c>
      <c r="M89" s="9">
        <f t="shared" si="110"/>
        <v>0</v>
      </c>
      <c r="N89" s="9">
        <f t="shared" si="26"/>
        <v>200</v>
      </c>
    </row>
    <row r="90" ht="15.75" customHeight="1">
      <c r="A90" s="16" t="s">
        <v>100</v>
      </c>
      <c r="B90" s="18">
        <f t="shared" ref="B90:M90" si="111">((B87)+(B88))+(B89)</f>
        <v>50</v>
      </c>
      <c r="C90" s="18">
        <f t="shared" si="111"/>
        <v>50</v>
      </c>
      <c r="D90" s="18">
        <f t="shared" si="111"/>
        <v>100</v>
      </c>
      <c r="E90" s="18">
        <f t="shared" si="111"/>
        <v>50</v>
      </c>
      <c r="F90" s="18">
        <f t="shared" si="111"/>
        <v>100</v>
      </c>
      <c r="G90" s="18">
        <f t="shared" si="111"/>
        <v>50</v>
      </c>
      <c r="H90" s="18">
        <f t="shared" si="111"/>
        <v>100</v>
      </c>
      <c r="I90" s="18">
        <f t="shared" si="111"/>
        <v>50</v>
      </c>
      <c r="J90" s="18">
        <f t="shared" si="111"/>
        <v>100</v>
      </c>
      <c r="K90" s="18">
        <f t="shared" si="111"/>
        <v>50</v>
      </c>
      <c r="L90" s="18">
        <f t="shared" si="111"/>
        <v>50</v>
      </c>
      <c r="M90" s="18">
        <f t="shared" si="111"/>
        <v>50</v>
      </c>
      <c r="N90" s="18">
        <f t="shared" si="26"/>
        <v>800</v>
      </c>
    </row>
    <row r="91" ht="15.75" customHeight="1">
      <c r="A91" s="17" t="s">
        <v>101</v>
      </c>
      <c r="B91" s="9">
        <f t="shared" ref="B91:E91" si="112">0</f>
        <v>0</v>
      </c>
      <c r="C91" s="9">
        <f t="shared" si="112"/>
        <v>0</v>
      </c>
      <c r="D91" s="9">
        <f t="shared" si="112"/>
        <v>0</v>
      </c>
      <c r="E91" s="9">
        <f t="shared" si="112"/>
        <v>0</v>
      </c>
      <c r="F91" s="9">
        <f>750</f>
        <v>750</v>
      </c>
      <c r="G91" s="9">
        <f t="shared" ref="G91:L91" si="113">0</f>
        <v>0</v>
      </c>
      <c r="H91" s="9">
        <f t="shared" si="113"/>
        <v>0</v>
      </c>
      <c r="I91" s="9">
        <f t="shared" si="113"/>
        <v>0</v>
      </c>
      <c r="J91" s="9">
        <f t="shared" si="113"/>
        <v>0</v>
      </c>
      <c r="K91" s="9">
        <f t="shared" si="113"/>
        <v>0</v>
      </c>
      <c r="L91" s="9">
        <f t="shared" si="113"/>
        <v>0</v>
      </c>
      <c r="M91" s="9">
        <f>750</f>
        <v>750</v>
      </c>
      <c r="N91" s="9">
        <f t="shared" si="26"/>
        <v>1500</v>
      </c>
    </row>
    <row r="92" ht="15.75" customHeight="1">
      <c r="A92" s="17" t="s">
        <v>102</v>
      </c>
      <c r="B92" s="9">
        <f t="shared" ref="B92:G92" si="114">0</f>
        <v>0</v>
      </c>
      <c r="C92" s="9">
        <f t="shared" si="114"/>
        <v>0</v>
      </c>
      <c r="D92" s="9">
        <f t="shared" si="114"/>
        <v>0</v>
      </c>
      <c r="E92" s="9">
        <f t="shared" si="114"/>
        <v>0</v>
      </c>
      <c r="F92" s="9">
        <f t="shared" si="114"/>
        <v>0</v>
      </c>
      <c r="G92" s="9">
        <f t="shared" si="114"/>
        <v>0</v>
      </c>
      <c r="H92" s="9">
        <f>50</f>
        <v>50</v>
      </c>
      <c r="I92" s="9">
        <f t="shared" ref="I92:L92" si="115">0</f>
        <v>0</v>
      </c>
      <c r="J92" s="9">
        <f t="shared" si="115"/>
        <v>0</v>
      </c>
      <c r="K92" s="9">
        <f t="shared" si="115"/>
        <v>0</v>
      </c>
      <c r="L92" s="9">
        <f t="shared" si="115"/>
        <v>0</v>
      </c>
      <c r="M92" s="9">
        <f>50</f>
        <v>50</v>
      </c>
      <c r="N92" s="9">
        <f t="shared" si="26"/>
        <v>100</v>
      </c>
    </row>
    <row r="93" ht="15.75" customHeight="1">
      <c r="A93" s="7" t="s">
        <v>103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>
        <f t="shared" si="26"/>
        <v>0</v>
      </c>
    </row>
    <row r="94" ht="15.75" customHeight="1">
      <c r="A94" s="17" t="s">
        <v>104</v>
      </c>
      <c r="B94" s="9">
        <f t="shared" ref="B94:C94" si="116">0</f>
        <v>0</v>
      </c>
      <c r="C94" s="9">
        <f t="shared" si="116"/>
        <v>0</v>
      </c>
      <c r="D94" s="9">
        <f t="shared" ref="D94:M94" si="117">10</f>
        <v>10</v>
      </c>
      <c r="E94" s="9">
        <f t="shared" si="117"/>
        <v>10</v>
      </c>
      <c r="F94" s="9">
        <f t="shared" si="117"/>
        <v>10</v>
      </c>
      <c r="G94" s="9">
        <f t="shared" si="117"/>
        <v>10</v>
      </c>
      <c r="H94" s="9">
        <f t="shared" si="117"/>
        <v>10</v>
      </c>
      <c r="I94" s="9">
        <f t="shared" si="117"/>
        <v>10</v>
      </c>
      <c r="J94" s="9">
        <f t="shared" si="117"/>
        <v>10</v>
      </c>
      <c r="K94" s="9">
        <f t="shared" si="117"/>
        <v>10</v>
      </c>
      <c r="L94" s="9">
        <f t="shared" si="117"/>
        <v>10</v>
      </c>
      <c r="M94" s="9">
        <f t="shared" si="117"/>
        <v>10</v>
      </c>
      <c r="N94" s="9">
        <f t="shared" si="26"/>
        <v>100</v>
      </c>
    </row>
    <row r="95" ht="15.75" customHeight="1">
      <c r="A95" s="17" t="s">
        <v>105</v>
      </c>
      <c r="B95" s="9">
        <f t="shared" ref="B95:C95" si="118">0</f>
        <v>0</v>
      </c>
      <c r="C95" s="9">
        <f t="shared" si="118"/>
        <v>0</v>
      </c>
      <c r="D95" s="9">
        <f t="shared" ref="D95:M95" si="119">10</f>
        <v>10</v>
      </c>
      <c r="E95" s="9">
        <f t="shared" si="119"/>
        <v>10</v>
      </c>
      <c r="F95" s="9">
        <f t="shared" si="119"/>
        <v>10</v>
      </c>
      <c r="G95" s="9">
        <f t="shared" si="119"/>
        <v>10</v>
      </c>
      <c r="H95" s="9">
        <f t="shared" si="119"/>
        <v>10</v>
      </c>
      <c r="I95" s="9">
        <f t="shared" si="119"/>
        <v>10</v>
      </c>
      <c r="J95" s="9">
        <f t="shared" si="119"/>
        <v>10</v>
      </c>
      <c r="K95" s="9">
        <f t="shared" si="119"/>
        <v>10</v>
      </c>
      <c r="L95" s="9">
        <f t="shared" si="119"/>
        <v>10</v>
      </c>
      <c r="M95" s="9">
        <f t="shared" si="119"/>
        <v>10</v>
      </c>
      <c r="N95" s="9">
        <f t="shared" si="26"/>
        <v>100</v>
      </c>
    </row>
    <row r="96" ht="15.75" customHeight="1">
      <c r="A96" s="17" t="s">
        <v>106</v>
      </c>
      <c r="B96" s="9">
        <f t="shared" ref="B96:M96" si="120">25</f>
        <v>25</v>
      </c>
      <c r="C96" s="9">
        <f t="shared" si="120"/>
        <v>25</v>
      </c>
      <c r="D96" s="9">
        <f t="shared" si="120"/>
        <v>25</v>
      </c>
      <c r="E96" s="9">
        <f t="shared" si="120"/>
        <v>25</v>
      </c>
      <c r="F96" s="9">
        <f t="shared" si="120"/>
        <v>25</v>
      </c>
      <c r="G96" s="9">
        <f t="shared" si="120"/>
        <v>25</v>
      </c>
      <c r="H96" s="9">
        <f t="shared" si="120"/>
        <v>25</v>
      </c>
      <c r="I96" s="9">
        <f t="shared" si="120"/>
        <v>25</v>
      </c>
      <c r="J96" s="9">
        <f t="shared" si="120"/>
        <v>25</v>
      </c>
      <c r="K96" s="9">
        <f t="shared" si="120"/>
        <v>25</v>
      </c>
      <c r="L96" s="9">
        <f t="shared" si="120"/>
        <v>25</v>
      </c>
      <c r="M96" s="9">
        <f t="shared" si="120"/>
        <v>25</v>
      </c>
      <c r="N96" s="9">
        <f t="shared" si="26"/>
        <v>300</v>
      </c>
    </row>
    <row r="97" ht="15.75" customHeight="1">
      <c r="A97" s="16" t="s">
        <v>107</v>
      </c>
      <c r="B97" s="18">
        <f t="shared" ref="B97:M97" si="121">(((B93)+(B94))+(B95))+(B96)</f>
        <v>25</v>
      </c>
      <c r="C97" s="18">
        <f t="shared" si="121"/>
        <v>25</v>
      </c>
      <c r="D97" s="18">
        <f t="shared" si="121"/>
        <v>45</v>
      </c>
      <c r="E97" s="18">
        <f t="shared" si="121"/>
        <v>45</v>
      </c>
      <c r="F97" s="18">
        <f t="shared" si="121"/>
        <v>45</v>
      </c>
      <c r="G97" s="18">
        <f t="shared" si="121"/>
        <v>45</v>
      </c>
      <c r="H97" s="18">
        <f t="shared" si="121"/>
        <v>45</v>
      </c>
      <c r="I97" s="18">
        <f t="shared" si="121"/>
        <v>45</v>
      </c>
      <c r="J97" s="18">
        <f t="shared" si="121"/>
        <v>45</v>
      </c>
      <c r="K97" s="18">
        <f t="shared" si="121"/>
        <v>45</v>
      </c>
      <c r="L97" s="18">
        <f t="shared" si="121"/>
        <v>45</v>
      </c>
      <c r="M97" s="18">
        <f t="shared" si="121"/>
        <v>45</v>
      </c>
      <c r="N97" s="18">
        <f t="shared" si="26"/>
        <v>500</v>
      </c>
    </row>
    <row r="98" ht="15.75" customHeight="1">
      <c r="A98" s="14" t="s">
        <v>108</v>
      </c>
      <c r="B98" s="20">
        <f t="shared" ref="B98:M98" si="122">(((((((((((((((((((B31)+(B35))+(B38))+(B41))+(B49))+(B60))+(B61))+(B62))+(B63))+(B69))+(B70))+(B73))+(B74))+(B80))+(B85))+(B86))+(B90))+(B91))+(B92))+(B97)</f>
        <v>19416.74</v>
      </c>
      <c r="C98" s="20">
        <f t="shared" si="122"/>
        <v>19516.74</v>
      </c>
      <c r="D98" s="20">
        <f t="shared" si="122"/>
        <v>24586.74</v>
      </c>
      <c r="E98" s="20">
        <f t="shared" si="122"/>
        <v>22013.74</v>
      </c>
      <c r="F98" s="20">
        <f t="shared" si="122"/>
        <v>32830.67</v>
      </c>
      <c r="G98" s="20">
        <f t="shared" si="122"/>
        <v>23911.74</v>
      </c>
      <c r="H98" s="20">
        <f t="shared" si="122"/>
        <v>22836.74</v>
      </c>
      <c r="I98" s="20">
        <f t="shared" si="122"/>
        <v>22736.74</v>
      </c>
      <c r="J98" s="20">
        <f t="shared" si="122"/>
        <v>24247.24</v>
      </c>
      <c r="K98" s="20">
        <f t="shared" si="122"/>
        <v>20761.74</v>
      </c>
      <c r="L98" s="20">
        <f t="shared" si="122"/>
        <v>25574.36</v>
      </c>
      <c r="M98" s="20">
        <f t="shared" si="122"/>
        <v>21438.83</v>
      </c>
      <c r="N98" s="20">
        <f t="shared" si="26"/>
        <v>279872.02</v>
      </c>
    </row>
    <row r="99" ht="15.75" customHeight="1">
      <c r="A99" s="21" t="s">
        <v>109</v>
      </c>
      <c r="B99" s="22">
        <f t="shared" ref="B99:M99" si="123">(B22)-(B98)</f>
        <v>-19416.74</v>
      </c>
      <c r="C99" s="22">
        <f t="shared" si="123"/>
        <v>-19516.74</v>
      </c>
      <c r="D99" s="22">
        <f t="shared" si="123"/>
        <v>-24586.74</v>
      </c>
      <c r="E99" s="22">
        <f t="shared" si="123"/>
        <v>-22013.74</v>
      </c>
      <c r="F99" s="22">
        <f t="shared" si="123"/>
        <v>100466.79</v>
      </c>
      <c r="G99" s="22">
        <f t="shared" si="123"/>
        <v>-22849.24</v>
      </c>
      <c r="H99" s="22">
        <f t="shared" si="123"/>
        <v>-21774.24</v>
      </c>
      <c r="I99" s="22">
        <f t="shared" si="123"/>
        <v>-21674.24</v>
      </c>
      <c r="J99" s="22">
        <f t="shared" si="123"/>
        <v>-23184.74</v>
      </c>
      <c r="K99" s="22">
        <f t="shared" si="123"/>
        <v>-15125.83</v>
      </c>
      <c r="L99" s="22">
        <f t="shared" si="123"/>
        <v>107723.1</v>
      </c>
      <c r="M99" s="22">
        <f t="shared" si="123"/>
        <v>-20376.33</v>
      </c>
      <c r="N99" s="22">
        <f t="shared" si="26"/>
        <v>-2328.69</v>
      </c>
    </row>
    <row r="100" ht="15.75" customHeight="1">
      <c r="A100" s="7" t="s">
        <v>110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ht="15.75" customHeight="1">
      <c r="A101" s="7" t="s">
        <v>111</v>
      </c>
      <c r="B101" s="9">
        <f t="shared" ref="B101:G101" si="124">0</f>
        <v>0</v>
      </c>
      <c r="C101" s="9">
        <f t="shared" si="124"/>
        <v>0</v>
      </c>
      <c r="D101" s="9">
        <f t="shared" si="124"/>
        <v>0</v>
      </c>
      <c r="E101" s="9">
        <f t="shared" si="124"/>
        <v>0</v>
      </c>
      <c r="F101" s="9">
        <f t="shared" si="124"/>
        <v>0</v>
      </c>
      <c r="G101" s="9">
        <f t="shared" si="124"/>
        <v>0</v>
      </c>
      <c r="H101" s="9">
        <f>7083.12</f>
        <v>7083.12</v>
      </c>
      <c r="I101" s="9">
        <f>-7083.12</f>
        <v>-7083.12</v>
      </c>
      <c r="J101" s="9">
        <f t="shared" ref="J101:M101" si="125">0</f>
        <v>0</v>
      </c>
      <c r="K101" s="9">
        <f t="shared" si="125"/>
        <v>0</v>
      </c>
      <c r="L101" s="9">
        <f t="shared" si="125"/>
        <v>0</v>
      </c>
      <c r="M101" s="9">
        <f t="shared" si="125"/>
        <v>0</v>
      </c>
      <c r="N101" s="9">
        <f t="shared" ref="N101:N104" si="127">(((((((((((B101)+(C101))+(D101))+(E101))+(F101))+(G101))+(H101))+(I101))+(J101))+(K101))+(L101))+(M101)</f>
        <v>0</v>
      </c>
    </row>
    <row r="102" ht="15.75" customHeight="1">
      <c r="A102" s="7" t="s">
        <v>112</v>
      </c>
      <c r="B102" s="23">
        <f t="shared" ref="B102:M102" si="126">B101</f>
        <v>0</v>
      </c>
      <c r="C102" s="23">
        <f t="shared" si="126"/>
        <v>0</v>
      </c>
      <c r="D102" s="23">
        <f t="shared" si="126"/>
        <v>0</v>
      </c>
      <c r="E102" s="23">
        <f t="shared" si="126"/>
        <v>0</v>
      </c>
      <c r="F102" s="23">
        <f t="shared" si="126"/>
        <v>0</v>
      </c>
      <c r="G102" s="23">
        <f t="shared" si="126"/>
        <v>0</v>
      </c>
      <c r="H102" s="23">
        <f t="shared" si="126"/>
        <v>7083.12</v>
      </c>
      <c r="I102" s="23">
        <f t="shared" si="126"/>
        <v>-7083.12</v>
      </c>
      <c r="J102" s="23">
        <f t="shared" si="126"/>
        <v>0</v>
      </c>
      <c r="K102" s="23">
        <f t="shared" si="126"/>
        <v>0</v>
      </c>
      <c r="L102" s="23">
        <f t="shared" si="126"/>
        <v>0</v>
      </c>
      <c r="M102" s="23">
        <f t="shared" si="126"/>
        <v>0</v>
      </c>
      <c r="N102" s="23">
        <f t="shared" si="127"/>
        <v>0</v>
      </c>
    </row>
    <row r="103" ht="15.75" customHeight="1">
      <c r="A103" s="7" t="s">
        <v>113</v>
      </c>
      <c r="B103" s="23">
        <f t="shared" ref="B103:M103" si="128">(0)-(B102)</f>
        <v>0</v>
      </c>
      <c r="C103" s="23">
        <f t="shared" si="128"/>
        <v>0</v>
      </c>
      <c r="D103" s="23">
        <f t="shared" si="128"/>
        <v>0</v>
      </c>
      <c r="E103" s="23">
        <f t="shared" si="128"/>
        <v>0</v>
      </c>
      <c r="F103" s="23">
        <f t="shared" si="128"/>
        <v>0</v>
      </c>
      <c r="G103" s="23">
        <f t="shared" si="128"/>
        <v>0</v>
      </c>
      <c r="H103" s="23">
        <f t="shared" si="128"/>
        <v>-7083.12</v>
      </c>
      <c r="I103" s="23">
        <f t="shared" si="128"/>
        <v>7083.12</v>
      </c>
      <c r="J103" s="23">
        <f t="shared" si="128"/>
        <v>0</v>
      </c>
      <c r="K103" s="23">
        <f t="shared" si="128"/>
        <v>0</v>
      </c>
      <c r="L103" s="23">
        <f t="shared" si="128"/>
        <v>0</v>
      </c>
      <c r="M103" s="23">
        <f t="shared" si="128"/>
        <v>0</v>
      </c>
      <c r="N103" s="23">
        <f t="shared" si="127"/>
        <v>0</v>
      </c>
    </row>
    <row r="104" ht="15.75" customHeight="1">
      <c r="A104" s="21" t="s">
        <v>114</v>
      </c>
      <c r="B104" s="22">
        <f t="shared" ref="B104:M104" si="129">(B99)+(B103)</f>
        <v>-19416.74</v>
      </c>
      <c r="C104" s="22">
        <f t="shared" si="129"/>
        <v>-19516.74</v>
      </c>
      <c r="D104" s="22">
        <f t="shared" si="129"/>
        <v>-24586.74</v>
      </c>
      <c r="E104" s="22">
        <f t="shared" si="129"/>
        <v>-22013.74</v>
      </c>
      <c r="F104" s="22">
        <f t="shared" si="129"/>
        <v>100466.79</v>
      </c>
      <c r="G104" s="22">
        <f t="shared" si="129"/>
        <v>-22849.24</v>
      </c>
      <c r="H104" s="22">
        <f t="shared" si="129"/>
        <v>-28857.36</v>
      </c>
      <c r="I104" s="22">
        <f t="shared" si="129"/>
        <v>-14591.12</v>
      </c>
      <c r="J104" s="22">
        <f t="shared" si="129"/>
        <v>-23184.74</v>
      </c>
      <c r="K104" s="22">
        <f t="shared" si="129"/>
        <v>-15125.83</v>
      </c>
      <c r="L104" s="22">
        <f t="shared" si="129"/>
        <v>107723.1</v>
      </c>
      <c r="M104" s="22">
        <f t="shared" si="129"/>
        <v>-20376.33</v>
      </c>
      <c r="N104" s="22">
        <f t="shared" si="127"/>
        <v>-2328.69</v>
      </c>
    </row>
    <row r="105" ht="15.75" customHeight="1">
      <c r="A105" s="2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ht="15.75" customHeight="1"/>
    <row r="107" ht="15.75" customHeight="1"/>
    <row r="108" ht="15.75" customHeight="1">
      <c r="A108" s="25"/>
    </row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N1"/>
    <mergeCell ref="A2:N2"/>
    <mergeCell ref="A3:N3"/>
    <mergeCell ref="A108:N10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2021-06-16T13:07:46Z</dcterms:created>
  <dc:creator>Apache POI</dc:creator>
</cp:coreProperties>
</file>